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Welcome" sheetId="1" r:id="rId1"/>
    <sheet name="1. Property Purchase Data" sheetId="2" r:id="rId2"/>
    <sheet name="2.Property Financial Evaluation" sheetId="3" r:id="rId3"/>
    <sheet name="3. Income Tax Benefits" sheetId="4" r:id="rId4"/>
    <sheet name="4. Income Tax Benefits 2" sheetId="5" r:id="rId5"/>
  </sheets>
  <definedNames>
    <definedName name="Freq." comment="Rental Income Frequency" localSheetId="3">'3. Income Tax Benefits'!$AF$2:$AF$5</definedName>
    <definedName name="Freq." comment="Rental Income Frequency" localSheetId="4">'4. Income Tax Benefits 2'!$AF$2:$AF$5</definedName>
    <definedName name="Freq." comment="Rental Income Frequency">'2.Property Financial Evaluation'!$AZ$2:$AZ$5</definedName>
  </definedNames>
  <calcPr calcId="152511"/>
</workbook>
</file>

<file path=xl/calcChain.xml><?xml version="1.0" encoding="utf-8"?>
<calcChain xmlns="http://schemas.openxmlformats.org/spreadsheetml/2006/main">
  <c r="F32" i="5" l="1"/>
  <c r="G37" i="5" s="1"/>
  <c r="F22" i="5"/>
  <c r="F24" i="5" s="1"/>
  <c r="F30" i="4"/>
  <c r="F32" i="4" s="1"/>
  <c r="I13" i="4"/>
  <c r="H13" i="4"/>
  <c r="G13" i="4"/>
  <c r="F13" i="4"/>
  <c r="I36" i="3"/>
  <c r="I38" i="3" s="1"/>
  <c r="F23" i="2"/>
  <c r="F22" i="2"/>
  <c r="F25" i="2" s="1"/>
  <c r="I25" i="3" s="1"/>
  <c r="I31" i="3" s="1"/>
  <c r="I9" i="3" l="1"/>
  <c r="I12" i="3" s="1"/>
  <c r="I33" i="3" s="1"/>
  <c r="D24" i="2"/>
  <c r="D23" i="2"/>
  <c r="C25" i="2"/>
  <c r="D21" i="2" s="1"/>
  <c r="P23" i="2"/>
  <c r="C18" i="2"/>
  <c r="C29" i="2" s="1"/>
  <c r="G5" i="2"/>
  <c r="F27" i="4" l="1"/>
  <c r="F19" i="5"/>
  <c r="D22" i="2"/>
  <c r="D25" i="2" s="1"/>
  <c r="J33" i="3"/>
  <c r="I40" i="3"/>
  <c r="K7" i="4" s="1"/>
  <c r="J19" i="5" l="1"/>
  <c r="F26" i="5"/>
  <c r="F34" i="4"/>
  <c r="J27" i="4"/>
  <c r="F15" i="4"/>
  <c r="I15" i="4"/>
  <c r="I20" i="4" s="1"/>
  <c r="H15" i="4"/>
  <c r="G15" i="4"/>
  <c r="G16" i="4" l="1"/>
  <c r="G20" i="4"/>
  <c r="H20" i="4"/>
  <c r="H16" i="4"/>
  <c r="F16" i="4"/>
  <c r="F20" i="4"/>
  <c r="F22" i="4" l="1"/>
  <c r="F36" i="4" s="1"/>
  <c r="F28" i="5" l="1"/>
  <c r="F30" i="5" s="1"/>
  <c r="F38" i="4"/>
  <c r="J38" i="4" s="1"/>
  <c r="J30" i="5" l="1"/>
  <c r="F35" i="5"/>
  <c r="J35" i="5" s="1"/>
</calcChain>
</file>

<file path=xl/sharedStrings.xml><?xml version="1.0" encoding="utf-8"?>
<sst xmlns="http://schemas.openxmlformats.org/spreadsheetml/2006/main" count="275" uniqueCount="207">
  <si>
    <t>My Property Estimator</t>
  </si>
  <si>
    <t xml:space="preserve">PaulGerrard@pricefinancial.com.au </t>
  </si>
  <si>
    <t>A Tool to assist with estimating tax issues with a proposed property acquisition</t>
  </si>
  <si>
    <t>Proposed Ownership</t>
  </si>
  <si>
    <t>Taxpayer 1</t>
  </si>
  <si>
    <t>Taxpayer 2</t>
  </si>
  <si>
    <t>Taxpayer 3</t>
  </si>
  <si>
    <t>Taxpayer 4</t>
  </si>
  <si>
    <t>Name</t>
  </si>
  <si>
    <t>Share</t>
  </si>
  <si>
    <t xml:space="preserve">Guidance Notes on Acquisition </t>
  </si>
  <si>
    <t>Total must add up to 100%</t>
  </si>
  <si>
    <t>Proposed Property Location (If any)</t>
  </si>
  <si>
    <t>Proposed Cost</t>
  </si>
  <si>
    <t>Buyers Agent fee</t>
  </si>
  <si>
    <t>Total fee if one if engaged (Non-deductible)</t>
  </si>
  <si>
    <t>Travel costs to acquire property</t>
  </si>
  <si>
    <t>Costs of travel etc relating to purchase (Non-Deductible)</t>
  </si>
  <si>
    <t>Purchase</t>
  </si>
  <si>
    <t xml:space="preserve">Total property cost. </t>
  </si>
  <si>
    <t>$</t>
  </si>
  <si>
    <t>Legals</t>
  </si>
  <si>
    <t>Estimated legal expenses for solicitor or conveyancer</t>
  </si>
  <si>
    <t>Financed by</t>
  </si>
  <si>
    <t>Funds from existing savings / offset</t>
  </si>
  <si>
    <t>Funds borrowed from another loan (eg own home)</t>
  </si>
  <si>
    <t>Funds borrowed from this property</t>
  </si>
  <si>
    <r>
      <t>Estimated stamp duty</t>
    </r>
    <r>
      <rPr>
        <b/>
        <i/>
        <sz val="12"/>
        <color theme="1"/>
        <rFont val="Arial"/>
        <family val="2"/>
      </rPr>
      <t xml:space="preserve"> less any FHOG if eligible</t>
    </r>
    <r>
      <rPr>
        <i/>
        <sz val="12"/>
        <color theme="1"/>
        <rFont val="Arial"/>
        <family val="2"/>
      </rPr>
      <t>. Google OSR Stamp Duty for the state</t>
    </r>
  </si>
  <si>
    <t>Total of upfront costs incl LMI et. If lender allows LMI in addition to loan then add below</t>
  </si>
  <si>
    <t>Total Cost</t>
  </si>
  <si>
    <t>Many lenders will impose a loan to valuation (LVR) limit. Often 80% ie</t>
  </si>
  <si>
    <t>LMI to be added to loan amount by lender</t>
  </si>
  <si>
    <t>Borrowing Costs - Bank</t>
  </si>
  <si>
    <t>Borrowing Costs - Lender Mortgage Insurance</t>
  </si>
  <si>
    <t>Borrowed</t>
  </si>
  <si>
    <t>Owner Equity</t>
  </si>
  <si>
    <t>NOTE : Financed amount must equal total cost</t>
  </si>
  <si>
    <t>My Property Estimator - Purchase Data</t>
  </si>
  <si>
    <t>My Property Estimator - Financial Evaluation</t>
  </si>
  <si>
    <t xml:space="preserve"> </t>
  </si>
  <si>
    <t>Annualised values are to be used. Do not attempt to adjust for initial part year ownership etc at this point. All estimates are</t>
  </si>
  <si>
    <t>to be based on a full year calculation.</t>
  </si>
  <si>
    <t>Property Rental Income</t>
  </si>
  <si>
    <t>Frequency</t>
  </si>
  <si>
    <t>Weekly</t>
  </si>
  <si>
    <t>Monthly</t>
  </si>
  <si>
    <t>Fortnightly</t>
  </si>
  <si>
    <t>Annual</t>
  </si>
  <si>
    <t>Amount per period</t>
  </si>
  <si>
    <t>Property Projected Income and Expenses</t>
  </si>
  <si>
    <t>Annual Rents</t>
  </si>
  <si>
    <t>Guidance Notes</t>
  </si>
  <si>
    <t>Frequency = 52 (weekly), 26 (Fortnightly), 12 (Monthly) and 1 (Annual)</t>
  </si>
  <si>
    <t>Tenant paid water etc</t>
  </si>
  <si>
    <t>Total Income</t>
  </si>
  <si>
    <t>Notes</t>
  </si>
  <si>
    <t xml:space="preserve"> #1</t>
  </si>
  <si>
    <t xml:space="preserve"> #2</t>
  </si>
  <si>
    <t>Less : Property Deductions</t>
  </si>
  <si>
    <t>Advertising for tenants</t>
  </si>
  <si>
    <t>Agent may guide. Leave blank otherwise</t>
  </si>
  <si>
    <t>Body Corporate / State levies</t>
  </si>
  <si>
    <t xml:space="preserve"> #3</t>
  </si>
  <si>
    <t>Borrowing Costs for loans</t>
  </si>
  <si>
    <t>Council rates</t>
  </si>
  <si>
    <t>Depreciation schedule cost</t>
  </si>
  <si>
    <t>BMT</t>
  </si>
  <si>
    <t>Depreciator</t>
  </si>
  <si>
    <t xml:space="preserve"> #4</t>
  </si>
  <si>
    <t>Gardens and lawn maint</t>
  </si>
  <si>
    <t xml:space="preserve"> #5</t>
  </si>
  <si>
    <t>Include only if you are engaging yard maintenance and mowing.</t>
  </si>
  <si>
    <t>Insurance - Buildings</t>
  </si>
  <si>
    <t xml:space="preserve"> #6</t>
  </si>
  <si>
    <t xml:space="preserve"> #6 </t>
  </si>
  <si>
    <t>Building insurance will be incl in strata. Otherwise include estimated premium</t>
  </si>
  <si>
    <t>Insurance - Contents</t>
  </si>
  <si>
    <t xml:space="preserve"> #7</t>
  </si>
  <si>
    <t>Contents insurance is recommended to cover owner fixtures and fittings</t>
  </si>
  <si>
    <t>Insurance - Landlord</t>
  </si>
  <si>
    <t xml:space="preserve"> #8</t>
  </si>
  <si>
    <t xml:space="preserve">EBM RentCover </t>
  </si>
  <si>
    <t xml:space="preserve">Interest </t>
  </si>
  <si>
    <t xml:space="preserve"> #9</t>
  </si>
  <si>
    <t xml:space="preserve"> Ignore variations between rates on one loan v's another. Use a reasonable average instead.</t>
  </si>
  <si>
    <t>Borrowing Cost - Annual fee</t>
  </si>
  <si>
    <t>Contract will advise estimated annual levies and rates</t>
  </si>
  <si>
    <t xml:space="preserve"> #10</t>
  </si>
  <si>
    <t>Borrowing costs for loans are system generated</t>
  </si>
  <si>
    <t xml:space="preserve"> #11 </t>
  </si>
  <si>
    <t xml:space="preserve"> #11</t>
  </si>
  <si>
    <t>Borrowing Cost - Mthly fee</t>
  </si>
  <si>
    <t xml:space="preserve"> #12</t>
  </si>
  <si>
    <t>Annual package fee. If shared use show % relating to this property only</t>
  </si>
  <si>
    <t>Bank monthly fee on loan accounts, if charged</t>
  </si>
  <si>
    <t>Landlord insurance cover is recommended. Specialist =</t>
  </si>
  <si>
    <t>System calculated. Do NOT include principal and interest repayments</t>
  </si>
  <si>
    <t>Land tax</t>
  </si>
  <si>
    <t xml:space="preserve"> #13</t>
  </si>
  <si>
    <t xml:space="preserve">Land tax and surcharges if they apply. Check state Office of State Revenue website </t>
  </si>
  <si>
    <t>Letting Fees - Agent</t>
  </si>
  <si>
    <t xml:space="preserve"> #14</t>
  </si>
  <si>
    <t xml:space="preserve">Agent letting fee for new tenants etc. These can vary. </t>
  </si>
  <si>
    <t>Property Agent</t>
  </si>
  <si>
    <t xml:space="preserve"> #15</t>
  </si>
  <si>
    <t>Agents charge a % of rent. Varies by region. Include as a % of above rent</t>
  </si>
  <si>
    <t>Repairs</t>
  </si>
  <si>
    <t xml:space="preserve"> #16</t>
  </si>
  <si>
    <t>Difficult to determine and age and property condition may influence this. Does NOT</t>
  </si>
  <si>
    <t>include initial repairs or major works either. Usually limited to rectification of defects</t>
  </si>
  <si>
    <t>Recommended ! BMT or Depreciator. QUOTE "PropertyChat" for discounted</t>
  </si>
  <si>
    <t>quantity surveyor report</t>
  </si>
  <si>
    <t>Water rates and charges</t>
  </si>
  <si>
    <t xml:space="preserve"> #17</t>
  </si>
  <si>
    <t>Total annual water charges (see income section for tenant contribution).Check contract</t>
  </si>
  <si>
    <t>Total Costs</t>
  </si>
  <si>
    <t xml:space="preserve">Rental (Net) </t>
  </si>
  <si>
    <t>Weekly cost (pre-tax) for this property</t>
  </si>
  <si>
    <t>Adjusted for non-cashflow tax deductions</t>
  </si>
  <si>
    <t xml:space="preserve">Depreciation Deductions </t>
  </si>
  <si>
    <t xml:space="preserve">  #4</t>
  </si>
  <si>
    <t>Depreciation schedule benefits vary with property age and condition and apartments v houses.</t>
  </si>
  <si>
    <t>Estimator</t>
  </si>
  <si>
    <t>Discuss with the quantity surveyor firm above or use this estimator</t>
  </si>
  <si>
    <t>Rental (Net) for Tax Purposes</t>
  </si>
  <si>
    <t>Total Rental Loss for Negative Gearing &amp; Tax Purposes</t>
  </si>
  <si>
    <t>Total Noncash Deductions</t>
  </si>
  <si>
    <t>My Property Estimator - Taxation Evaluation</t>
  </si>
  <si>
    <t>to the tax benefit arising from a full year. Actual tax periods may differ.</t>
  </si>
  <si>
    <t>These estimates are NOT a reliable indicator of actual income tax outcomes but provide a generalised guide</t>
  </si>
  <si>
    <t>Tax Benefis to individual owners</t>
  </si>
  <si>
    <t>Share of Property</t>
  </si>
  <si>
    <t>Taxable Income prior to this property</t>
  </si>
  <si>
    <t>Total Rental Loss arising from cashflow deductions and non-cashflow deductions from the P{roperty Financial Evaluation summary</t>
  </si>
  <si>
    <t>Tax Scales 2017/18</t>
  </si>
  <si>
    <t>Income  Range</t>
  </si>
  <si>
    <t>87,001 - 180,000</t>
  </si>
  <si>
    <t xml:space="preserve">          0 -   18,200</t>
  </si>
  <si>
    <t>18,201 -   37,000</t>
  </si>
  <si>
    <t>37,001 -   87,000</t>
  </si>
  <si>
    <t>180,000 +</t>
  </si>
  <si>
    <t>Rate  %</t>
  </si>
  <si>
    <t>Incl base tax and medicare</t>
  </si>
  <si>
    <t xml:space="preserve">Enter taxpayers marginal tax rate </t>
  </si>
  <si>
    <t>Refer to this table &gt;&gt;&gt;&gt;&gt;&gt;&gt;&gt;&gt;&gt;&gt;</t>
  </si>
  <si>
    <t>Fred</t>
  </si>
  <si>
    <t>Bill</t>
  </si>
  <si>
    <t>Hua</t>
  </si>
  <si>
    <t>Taxpayer Name from Purchase Data</t>
  </si>
  <si>
    <t>Taxpayer Taxable Income after rental share</t>
  </si>
  <si>
    <t>to another use the lower rate.</t>
  </si>
  <si>
    <t>Expected increased refund due to rental loss</t>
  </si>
  <si>
    <t>Total expected increased tax refunds</t>
  </si>
  <si>
    <t>So how does this affect the financial evaluation calculated earlier ?</t>
  </si>
  <si>
    <t>Taxpayer before tax cost per week</t>
  </si>
  <si>
    <t>Less : Enhanced refunds</t>
  </si>
  <si>
    <t>Net Cashflow</t>
  </si>
  <si>
    <t>Rental (Net) Cashflow</t>
  </si>
  <si>
    <t>A</t>
  </si>
  <si>
    <t>B</t>
  </si>
  <si>
    <t>A - B</t>
  </si>
  <si>
    <t>Taxpayer after tax position</t>
  </si>
  <si>
    <t>This model is identical to the prior page</t>
  </si>
  <si>
    <t>The prior calculations assumed interest only loan payments. Many lenders limit the time for interest only loans to 5 years. Some investors also choose</t>
  </si>
  <si>
    <t>to repay principal and interest after a period of time. This slowly assists equity to build as the principal reduction in the repayment reduces the debt.</t>
  </si>
  <si>
    <t>There is a choice for this strategy</t>
  </si>
  <si>
    <t xml:space="preserve">1. The investors may have a debt on their own home. The interest is not tax deductible. It may be efficient to direct the property income to reduce their </t>
  </si>
  <si>
    <t xml:space="preserve">    mortgage. This mortgage reduction strategy can reduce that debt while maxmising the tax deductible debt. OR</t>
  </si>
  <si>
    <t xml:space="preserve">2. The investors may have no debt on their home. They may then reinvest their  property income into a offsetting higher repayment of their property </t>
  </si>
  <si>
    <t xml:space="preserve">    loan. This loan reduction is property equity that reflects dollar for dollar. However it wll eventually erode the tax deductible benefit.</t>
  </si>
  <si>
    <t>Following is a example of the cashflow example of the prior example being reinvested into debt reduction for the property loan.</t>
  </si>
  <si>
    <t>Less : Interest Only repayments pa</t>
  </si>
  <si>
    <t>Add : New Principal and interest repayts</t>
  </si>
  <si>
    <t xml:space="preserve">The loan calculator here may be of assistance : </t>
  </si>
  <si>
    <t>Loan Calculator</t>
  </si>
  <si>
    <t>Revised Cashflow</t>
  </si>
  <si>
    <t>Taxpayer revised after tax cashflows</t>
  </si>
  <si>
    <t>per week</t>
  </si>
  <si>
    <t xml:space="preserve">Note that the taxpayers who choose this option will enhance equity by </t>
  </si>
  <si>
    <t>not through property price changes, but through reduction of debt.</t>
  </si>
  <si>
    <t>tax which also offers a reduced concessional tax rate.</t>
  </si>
  <si>
    <t>If the loss reduces tax rate from one band</t>
  </si>
  <si>
    <t>C</t>
  </si>
  <si>
    <t>D</t>
  </si>
  <si>
    <t>A-B+C-D</t>
  </si>
  <si>
    <t>Note that much of the debt reduction is paid by tax savings</t>
  </si>
  <si>
    <t>The benefit of property price changes is additional. This is often called capital growth. Capital growth if often subject to capital gains</t>
  </si>
  <si>
    <r>
      <t>Paul Gerrard : (</t>
    </r>
    <r>
      <rPr>
        <b/>
        <sz val="14"/>
        <rFont val="Calibri"/>
        <family val="2"/>
        <scheme val="minor"/>
      </rPr>
      <t>Paul@PFI on PropertyChat</t>
    </r>
    <r>
      <rPr>
        <sz val="14"/>
        <rFont val="Calibri"/>
        <family val="2"/>
        <scheme val="minor"/>
      </rPr>
      <t>)</t>
    </r>
  </si>
  <si>
    <t>Accounting &amp; Taxation Manager</t>
  </si>
  <si>
    <t>Price Accounting Services Pty Ltd</t>
  </si>
  <si>
    <t>Unit 11, 1 Central Avenue</t>
  </si>
  <si>
    <t>Thornleigh NSW 2120</t>
  </si>
  <si>
    <r>
      <rPr>
        <b/>
        <sz val="14"/>
        <rFont val="Calibri"/>
        <family val="2"/>
        <scheme val="minor"/>
      </rPr>
      <t>Ph 02 9875-2444</t>
    </r>
    <r>
      <rPr>
        <sz val="14"/>
        <rFont val="Calibri"/>
        <family val="2"/>
        <scheme val="minor"/>
      </rPr>
      <t xml:space="preserve"> (61-2-98752444)</t>
    </r>
  </si>
  <si>
    <t>Fx 02 9481-0594 (61-2-94810594)</t>
  </si>
  <si>
    <t>This tool is provided at no charge and can be distributed provided the whole file is not altered or any information on any page is not edited</t>
  </si>
  <si>
    <t>or altered or removed without the express permission of Price Accounting Services Pty Ltd</t>
  </si>
  <si>
    <t>This tool is not intended to provide financial, credit or tax advice. Only formal advice issued in writing may be considered client advice and</t>
  </si>
  <si>
    <t>Complete yellow fields. Do not alter other fields</t>
  </si>
  <si>
    <t>Calculate rental income using the yellow inputs entered here</t>
  </si>
  <si>
    <t>Taxpayer Share of Tax Loss (Sheet 2.)</t>
  </si>
  <si>
    <t>Values are obtained from prior schedules. Do not edit fields THAT ARE NOT YELLOW</t>
  </si>
  <si>
    <t xml:space="preserve">   () = Cashflow OUT. Otherwise cashflow is positive</t>
  </si>
  <si>
    <t>in the first full year (ie D-C)</t>
  </si>
  <si>
    <t>Stamp Duty and surcharge duty if any</t>
  </si>
  <si>
    <t>What is your current est average lender interest rate ?</t>
  </si>
  <si>
    <t>11/1 Main St Mainville QLD</t>
  </si>
  <si>
    <t>no person should act on the information resulting from this resource. This resource may contain errors and should not be relied upon to be error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</si>
</sst>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0.0%"/>
    <numFmt numFmtId="165" formatCode="#,##0.00_ ;\-#,##0.00\ "/>
    <numFmt numFmtId="166" formatCode="_-&quot;$&quot;* #,##0_-;\-&quot;$&quot;* #,##0_-;_-&quot;$&quot;* &quot;-&quot;??_-;_-@_-"/>
    <numFmt numFmtId="167" formatCode="_-&quot;$&quot;* #,##0_-;\(&quot;$&quot;* #,##0\)_-;_-&quot;$&quot;* &quot;-&quot;??_-;_-@_-"/>
    <numFmt numFmtId="168" formatCode="_-&quot;$&quot;* #,##0.00_-;\(&quot;$&quot;* #,##0.00\)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3"/>
    <xf numFmtId="0" fontId="9" fillId="2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1" xfId="0" applyFont="1" applyBorder="1"/>
    <xf numFmtId="49" fontId="14" fillId="3" borderId="1" xfId="0" applyNumberFormat="1" applyFont="1" applyFill="1" applyBorder="1"/>
    <xf numFmtId="9" fontId="14" fillId="3" borderId="1" xfId="0" applyNumberFormat="1" applyFont="1" applyFill="1" applyBorder="1"/>
    <xf numFmtId="165" fontId="14" fillId="3" borderId="1" xfId="1" applyNumberFormat="1" applyFont="1" applyFill="1" applyBorder="1" applyAlignment="1">
      <alignment horizontal="right"/>
    </xf>
    <xf numFmtId="166" fontId="14" fillId="0" borderId="0" xfId="1" applyNumberFormat="1" applyFont="1"/>
    <xf numFmtId="166" fontId="13" fillId="4" borderId="0" xfId="1" applyNumberFormat="1" applyFont="1" applyFill="1"/>
    <xf numFmtId="0" fontId="15" fillId="0" borderId="0" xfId="0" applyFont="1"/>
    <xf numFmtId="44" fontId="5" fillId="0" borderId="0" xfId="1" applyFont="1"/>
    <xf numFmtId="0" fontId="5" fillId="2" borderId="0" xfId="0" applyFont="1" applyFill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14" fillId="0" borderId="5" xfId="0" applyFont="1" applyBorder="1"/>
    <xf numFmtId="0" fontId="5" fillId="0" borderId="6" xfId="0" applyFont="1" applyBorder="1"/>
    <xf numFmtId="0" fontId="14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11" fillId="0" borderId="4" xfId="0" applyFont="1" applyBorder="1"/>
    <xf numFmtId="0" fontId="17" fillId="0" borderId="0" xfId="3" applyFont="1"/>
    <xf numFmtId="0" fontId="10" fillId="2" borderId="4" xfId="0" applyFont="1" applyFill="1" applyBorder="1"/>
    <xf numFmtId="0" fontId="18" fillId="0" borderId="0" xfId="3" applyFont="1"/>
    <xf numFmtId="0" fontId="9" fillId="2" borderId="7" xfId="0" applyFont="1" applyFill="1" applyBorder="1"/>
    <xf numFmtId="0" fontId="13" fillId="0" borderId="7" xfId="0" applyFont="1" applyBorder="1"/>
    <xf numFmtId="0" fontId="2" fillId="0" borderId="7" xfId="0" applyFont="1" applyBorder="1"/>
    <xf numFmtId="0" fontId="13" fillId="0" borderId="0" xfId="0" applyFont="1" applyBorder="1"/>
    <xf numFmtId="0" fontId="9" fillId="2" borderId="5" xfId="0" applyFont="1" applyFill="1" applyBorder="1"/>
    <xf numFmtId="0" fontId="9" fillId="2" borderId="6" xfId="0" applyFont="1" applyFill="1" applyBorder="1"/>
    <xf numFmtId="0" fontId="11" fillId="0" borderId="0" xfId="0" applyFont="1" applyBorder="1"/>
    <xf numFmtId="44" fontId="11" fillId="0" borderId="0" xfId="1" applyFont="1" applyBorder="1" applyAlignment="1">
      <alignment horizontal="center"/>
    </xf>
    <xf numFmtId="0" fontId="11" fillId="0" borderId="8" xfId="0" applyFont="1" applyBorder="1"/>
    <xf numFmtId="166" fontId="11" fillId="0" borderId="0" xfId="1" applyNumberFormat="1" applyFont="1" applyBorder="1" applyAlignment="1">
      <alignment horizontal="right"/>
    </xf>
    <xf numFmtId="166" fontId="11" fillId="0" borderId="0" xfId="1" applyNumberFormat="1" applyFont="1" applyBorder="1"/>
    <xf numFmtId="166" fontId="11" fillId="0" borderId="3" xfId="1" applyNumberFormat="1" applyFont="1" applyBorder="1"/>
    <xf numFmtId="166" fontId="11" fillId="0" borderId="3" xfId="1" applyNumberFormat="1" applyFont="1" applyBorder="1" applyAlignment="1">
      <alignment horizontal="right"/>
    </xf>
    <xf numFmtId="167" fontId="11" fillId="0" borderId="3" xfId="1" applyNumberFormat="1" applyFont="1" applyBorder="1" applyAlignment="1">
      <alignment horizontal="right"/>
    </xf>
    <xf numFmtId="44" fontId="11" fillId="0" borderId="8" xfId="1" applyFont="1" applyBorder="1"/>
    <xf numFmtId="167" fontId="11" fillId="0" borderId="0" xfId="1" applyNumberFormat="1" applyFont="1" applyBorder="1" applyAlignment="1">
      <alignment horizontal="right"/>
    </xf>
    <xf numFmtId="0" fontId="11" fillId="0" borderId="10" xfId="0" applyFont="1" applyBorder="1"/>
    <xf numFmtId="0" fontId="11" fillId="0" borderId="11" xfId="0" applyFont="1" applyBorder="1"/>
    <xf numFmtId="168" fontId="5" fillId="0" borderId="0" xfId="1" applyNumberFormat="1" applyFont="1"/>
    <xf numFmtId="168" fontId="7" fillId="0" borderId="0" xfId="1" applyNumberFormat="1" applyFont="1"/>
    <xf numFmtId="0" fontId="11" fillId="0" borderId="5" xfId="0" applyFont="1" applyBorder="1"/>
    <xf numFmtId="0" fontId="9" fillId="2" borderId="4" xfId="0" applyFont="1" applyFill="1" applyBorder="1"/>
    <xf numFmtId="2" fontId="7" fillId="0" borderId="8" xfId="0" applyNumberFormat="1" applyFont="1" applyBorder="1"/>
    <xf numFmtId="165" fontId="14" fillId="0" borderId="0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1" fillId="0" borderId="7" xfId="0" applyFont="1" applyBorder="1"/>
    <xf numFmtId="0" fontId="11" fillId="0" borderId="9" xfId="0" applyFont="1" applyBorder="1"/>
    <xf numFmtId="44" fontId="7" fillId="0" borderId="12" xfId="1" applyFont="1" applyBorder="1"/>
    <xf numFmtId="167" fontId="11" fillId="0" borderId="10" xfId="0" applyNumberFormat="1" applyFont="1" applyBorder="1"/>
    <xf numFmtId="167" fontId="11" fillId="0" borderId="0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7" fontId="11" fillId="0" borderId="13" xfId="1" applyNumberFormat="1" applyFont="1" applyBorder="1" applyAlignment="1">
      <alignment horizontal="right"/>
    </xf>
    <xf numFmtId="44" fontId="11" fillId="0" borderId="6" xfId="1" applyFont="1" applyBorder="1" applyAlignment="1">
      <alignment horizontal="left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167" fontId="11" fillId="0" borderId="0" xfId="0" applyNumberFormat="1" applyFont="1"/>
    <xf numFmtId="0" fontId="20" fillId="0" borderId="4" xfId="0" applyFont="1" applyBorder="1"/>
    <xf numFmtId="0" fontId="21" fillId="0" borderId="5" xfId="0" applyFont="1" applyBorder="1"/>
    <xf numFmtId="0" fontId="20" fillId="0" borderId="6" xfId="0" applyFont="1" applyBorder="1"/>
    <xf numFmtId="0" fontId="20" fillId="0" borderId="7" xfId="0" applyFont="1" applyBorder="1"/>
    <xf numFmtId="0" fontId="21" fillId="0" borderId="0" xfId="0" applyFont="1" applyBorder="1"/>
    <xf numFmtId="0" fontId="20" fillId="0" borderId="8" xfId="0" applyFont="1" applyBorder="1"/>
    <xf numFmtId="0" fontId="22" fillId="0" borderId="0" xfId="0" applyFont="1" applyBorder="1"/>
    <xf numFmtId="0" fontId="23" fillId="0" borderId="0" xfId="3" applyFont="1" applyBorder="1" applyAlignment="1" applyProtection="1"/>
    <xf numFmtId="0" fontId="0" fillId="0" borderId="0" xfId="0" applyBorder="1"/>
    <xf numFmtId="0" fontId="20" fillId="0" borderId="9" xfId="0" applyFont="1" applyBorder="1"/>
    <xf numFmtId="0" fontId="0" fillId="0" borderId="10" xfId="0" applyBorder="1"/>
    <xf numFmtId="0" fontId="20" fillId="0" borderId="11" xfId="0" applyFont="1" applyBorder="1"/>
    <xf numFmtId="0" fontId="19" fillId="0" borderId="0" xfId="0" applyFont="1"/>
    <xf numFmtId="0" fontId="24" fillId="0" borderId="0" xfId="0" applyFont="1"/>
    <xf numFmtId="0" fontId="12" fillId="0" borderId="1" xfId="0" applyFont="1" applyBorder="1"/>
    <xf numFmtId="49" fontId="2" fillId="3" borderId="1" xfId="0" applyNumberFormat="1" applyFont="1" applyFill="1" applyBorder="1"/>
    <xf numFmtId="9" fontId="2" fillId="3" borderId="1" xfId="0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49" fontId="2" fillId="0" borderId="2" xfId="0" applyNumberFormat="1" applyFont="1" applyBorder="1"/>
    <xf numFmtId="0" fontId="12" fillId="0" borderId="0" xfId="0" applyFont="1" applyAlignment="1">
      <alignment horizontal="center"/>
    </xf>
    <xf numFmtId="166" fontId="2" fillId="3" borderId="0" xfId="1" applyNumberFormat="1" applyFont="1" applyFill="1"/>
    <xf numFmtId="0" fontId="2" fillId="0" borderId="0" xfId="0" applyFont="1" applyAlignment="1">
      <alignment horizontal="right"/>
    </xf>
    <xf numFmtId="166" fontId="2" fillId="0" borderId="0" xfId="1" applyNumberFormat="1" applyFont="1"/>
    <xf numFmtId="164" fontId="2" fillId="4" borderId="0" xfId="0" applyNumberFormat="1" applyFont="1" applyFill="1"/>
    <xf numFmtId="0" fontId="12" fillId="4" borderId="0" xfId="0" applyFont="1" applyFill="1"/>
    <xf numFmtId="0" fontId="2" fillId="4" borderId="0" xfId="0" applyFont="1" applyFill="1"/>
    <xf numFmtId="44" fontId="25" fillId="4" borderId="0" xfId="1" applyFont="1" applyFill="1"/>
    <xf numFmtId="0" fontId="25" fillId="4" borderId="0" xfId="0" applyFont="1" applyFill="1"/>
    <xf numFmtId="164" fontId="2" fillId="4" borderId="3" xfId="0" applyNumberFormat="1" applyFont="1" applyFill="1" applyBorder="1"/>
    <xf numFmtId="44" fontId="25" fillId="4" borderId="3" xfId="0" applyNumberFormat="1" applyFont="1" applyFill="1" applyBorder="1"/>
    <xf numFmtId="10" fontId="2" fillId="0" borderId="0" xfId="2" applyNumberFormat="1" applyFont="1"/>
    <xf numFmtId="0" fontId="15" fillId="5" borderId="0" xfId="0" applyFont="1" applyFill="1"/>
    <xf numFmtId="166" fontId="2" fillId="5" borderId="3" xfId="1" applyNumberFormat="1" applyFont="1" applyFill="1" applyBorder="1"/>
    <xf numFmtId="166" fontId="14" fillId="5" borderId="0" xfId="1" applyNumberFormat="1" applyFont="1" applyFill="1"/>
    <xf numFmtId="0" fontId="26" fillId="0" borderId="0" xfId="0" applyFont="1"/>
    <xf numFmtId="166" fontId="11" fillId="3" borderId="0" xfId="1" applyNumberFormat="1" applyFont="1" applyFill="1" applyBorder="1" applyAlignment="1">
      <alignment horizontal="right"/>
    </xf>
    <xf numFmtId="0" fontId="5" fillId="3" borderId="0" xfId="0" applyFont="1" applyFill="1" applyBorder="1"/>
    <xf numFmtId="44" fontId="5" fillId="3" borderId="0" xfId="1" applyNumberFormat="1" applyFont="1" applyFill="1" applyBorder="1"/>
    <xf numFmtId="0" fontId="5" fillId="0" borderId="5" xfId="0" applyFont="1" applyBorder="1"/>
    <xf numFmtId="0" fontId="0" fillId="0" borderId="0" xfId="0" applyFont="1"/>
    <xf numFmtId="164" fontId="5" fillId="3" borderId="1" xfId="0" applyNumberFormat="1" applyFont="1" applyFill="1" applyBorder="1"/>
    <xf numFmtId="0" fontId="7" fillId="3" borderId="0" xfId="0" applyFont="1" applyFill="1"/>
    <xf numFmtId="0" fontId="5" fillId="3" borderId="0" xfId="0" applyFont="1" applyFill="1"/>
    <xf numFmtId="0" fontId="16" fillId="3" borderId="0" xfId="0" applyFont="1" applyFill="1"/>
    <xf numFmtId="0" fontId="5" fillId="0" borderId="7" xfId="0" applyFont="1" applyBorder="1" applyAlignment="1">
      <alignment horizontal="left"/>
    </xf>
    <xf numFmtId="44" fontId="5" fillId="0" borderId="8" xfId="1" applyFont="1" applyBorder="1"/>
    <xf numFmtId="0" fontId="7" fillId="0" borderId="4" xfId="0" applyFont="1" applyBorder="1"/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8" fontId="7" fillId="0" borderId="6" xfId="1" applyNumberFormat="1" applyFont="1" applyBorder="1"/>
    <xf numFmtId="168" fontId="7" fillId="0" borderId="8" xfId="1" applyNumberFormat="1" applyFont="1" applyBorder="1"/>
    <xf numFmtId="167" fontId="11" fillId="3" borderId="0" xfId="1" applyNumberFormat="1" applyFont="1" applyFill="1" applyBorder="1" applyAlignment="1">
      <alignment horizontal="right"/>
    </xf>
    <xf numFmtId="9" fontId="12" fillId="0" borderId="0" xfId="0" applyNumberFormat="1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238125</xdr:colOff>
      <xdr:row>11</xdr:row>
      <xdr:rowOff>66675</xdr:rowOff>
    </xdr:from>
    <xdr:to>
      <xdr:col>15</xdr:col>
      <xdr:colOff>94191</xdr:colOff>
      <xdr:row>16</xdr:row>
      <xdr:rowOff>47625</xdr:rowOff>
    </xdr:to>
    <xdr:pic>
      <xdr:nvPicPr>
        <xdr:cNvPr id="2" name="Picture 1" descr="PA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667000"/>
          <a:ext cx="2294466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Gerrard@pricefinancial.com.a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ntcover.com.au/" TargetMode="External"/><Relationship Id="rId2" Type="http://schemas.openxmlformats.org/officeDocument/2006/relationships/hyperlink" Target="http://www.depreciator.com.au/" TargetMode="External"/><Relationship Id="rId1" Type="http://schemas.openxmlformats.org/officeDocument/2006/relationships/hyperlink" Target="https://www.bmtqs.com.au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mtqs.com.au/tax-depreciation-calculato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lanabettermortgage.com.au/loan-calculators/p--i--interest-onl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B25" sqref="B25"/>
    </sheetView>
  </sheetViews>
  <sheetFormatPr defaultRowHeight="15" x14ac:dyDescent="0.25"/>
  <cols>
    <col min="11" max="11" width="5" customWidth="1"/>
    <col min="16" max="16" width="15" customWidth="1"/>
  </cols>
  <sheetData>
    <row r="1" spans="1:16" s="6" customFormat="1" ht="20.25" x14ac:dyDescent="0.3">
      <c r="A1" s="5" t="s">
        <v>0</v>
      </c>
    </row>
    <row r="2" spans="1:16" ht="15.75" thickBot="1" x14ac:dyDescent="0.3">
      <c r="B2" t="s">
        <v>2</v>
      </c>
    </row>
    <row r="3" spans="1:16" ht="18.75" x14ac:dyDescent="0.3">
      <c r="K3" s="76"/>
      <c r="L3" s="77" t="s">
        <v>187</v>
      </c>
      <c r="M3" s="77"/>
      <c r="N3" s="77"/>
      <c r="O3" s="77"/>
      <c r="P3" s="78"/>
    </row>
    <row r="4" spans="1:16" ht="18.75" x14ac:dyDescent="0.3">
      <c r="K4" s="79"/>
      <c r="L4" s="80" t="s">
        <v>188</v>
      </c>
      <c r="M4" s="80"/>
      <c r="N4" s="80"/>
      <c r="O4" s="80"/>
      <c r="P4" s="81"/>
    </row>
    <row r="5" spans="1:16" ht="18.75" x14ac:dyDescent="0.3">
      <c r="K5" s="79"/>
      <c r="L5" s="82"/>
      <c r="M5" s="80"/>
      <c r="N5" s="80"/>
      <c r="O5" s="80"/>
      <c r="P5" s="81"/>
    </row>
    <row r="6" spans="1:16" ht="18.75" x14ac:dyDescent="0.3">
      <c r="B6" s="7"/>
      <c r="K6" s="79"/>
      <c r="L6" s="82" t="s">
        <v>189</v>
      </c>
      <c r="M6" s="80"/>
      <c r="N6" s="80"/>
      <c r="O6" s="80"/>
      <c r="P6" s="81"/>
    </row>
    <row r="7" spans="1:16" ht="18.75" x14ac:dyDescent="0.3">
      <c r="K7" s="79"/>
      <c r="L7" s="83" t="s">
        <v>1</v>
      </c>
      <c r="M7" s="80"/>
      <c r="N7" s="80"/>
      <c r="O7" s="80"/>
      <c r="P7" s="81"/>
    </row>
    <row r="8" spans="1:16" ht="18.75" x14ac:dyDescent="0.3">
      <c r="K8" s="79"/>
      <c r="L8" s="80" t="s">
        <v>190</v>
      </c>
      <c r="M8" s="80"/>
      <c r="N8" s="80"/>
      <c r="O8" s="80"/>
      <c r="P8" s="81"/>
    </row>
    <row r="9" spans="1:16" ht="18.75" x14ac:dyDescent="0.3">
      <c r="K9" s="79"/>
      <c r="L9" s="80" t="s">
        <v>191</v>
      </c>
      <c r="M9" s="80"/>
      <c r="N9" s="80"/>
      <c r="O9" s="80"/>
      <c r="P9" s="81"/>
    </row>
    <row r="10" spans="1:16" ht="18.75" x14ac:dyDescent="0.3">
      <c r="K10" s="79"/>
      <c r="L10" s="80" t="s">
        <v>192</v>
      </c>
      <c r="M10" s="80"/>
      <c r="N10" s="80"/>
      <c r="O10" s="80"/>
      <c r="P10" s="81"/>
    </row>
    <row r="11" spans="1:16" ht="18.75" x14ac:dyDescent="0.3">
      <c r="K11" s="79"/>
      <c r="L11" s="80" t="s">
        <v>193</v>
      </c>
      <c r="M11" s="80"/>
      <c r="N11" s="80"/>
      <c r="O11" s="80"/>
      <c r="P11" s="81"/>
    </row>
    <row r="12" spans="1:16" ht="15.75" x14ac:dyDescent="0.25">
      <c r="K12" s="79"/>
      <c r="L12" s="84"/>
      <c r="M12" s="84"/>
      <c r="N12" s="84"/>
      <c r="O12" s="84"/>
      <c r="P12" s="81"/>
    </row>
    <row r="13" spans="1:16" ht="15.75" x14ac:dyDescent="0.25">
      <c r="K13" s="79"/>
      <c r="L13" s="84"/>
      <c r="M13" s="84"/>
      <c r="N13" s="84"/>
      <c r="O13" s="84"/>
      <c r="P13" s="81"/>
    </row>
    <row r="14" spans="1:16" ht="15.75" x14ac:dyDescent="0.25">
      <c r="K14" s="79"/>
      <c r="L14" s="84"/>
      <c r="M14" s="84"/>
      <c r="N14" s="84"/>
      <c r="O14" s="84"/>
      <c r="P14" s="81"/>
    </row>
    <row r="15" spans="1:16" ht="15.75" x14ac:dyDescent="0.25">
      <c r="K15" s="79"/>
      <c r="L15" s="84"/>
      <c r="M15" s="84"/>
      <c r="N15" s="84"/>
      <c r="O15" s="84"/>
      <c r="P15" s="81"/>
    </row>
    <row r="16" spans="1:16" ht="15.75" x14ac:dyDescent="0.25">
      <c r="K16" s="79"/>
      <c r="L16" s="84"/>
      <c r="M16" s="84"/>
      <c r="N16" s="84"/>
      <c r="O16" s="84"/>
      <c r="P16" s="81"/>
    </row>
    <row r="17" spans="2:16" ht="16.5" thickBot="1" x14ac:dyDescent="0.3">
      <c r="K17" s="85"/>
      <c r="L17" s="86"/>
      <c r="M17" s="86"/>
      <c r="N17" s="86"/>
      <c r="O17" s="86"/>
      <c r="P17" s="87"/>
    </row>
    <row r="20" spans="2:16" x14ac:dyDescent="0.25">
      <c r="B20" s="89" t="s">
        <v>194</v>
      </c>
      <c r="C20" s="89"/>
    </row>
    <row r="21" spans="2:16" x14ac:dyDescent="0.25">
      <c r="B21" s="89" t="s">
        <v>195</v>
      </c>
      <c r="C21" s="89"/>
    </row>
    <row r="22" spans="2:16" x14ac:dyDescent="0.25">
      <c r="B22" s="89"/>
      <c r="C22" s="89"/>
    </row>
    <row r="23" spans="2:16" x14ac:dyDescent="0.25">
      <c r="B23" s="89" t="s">
        <v>196</v>
      </c>
      <c r="C23" s="89"/>
    </row>
    <row r="24" spans="2:16" x14ac:dyDescent="0.25">
      <c r="B24" s="89" t="s">
        <v>206</v>
      </c>
      <c r="C24" s="89"/>
    </row>
  </sheetData>
  <hyperlinks>
    <hyperlink ref="L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80" zoomScaleNormal="80" workbookViewId="0">
      <selection activeCell="C9" sqref="C9"/>
    </sheetView>
  </sheetViews>
  <sheetFormatPr defaultRowHeight="15.75" x14ac:dyDescent="0.25"/>
  <cols>
    <col min="1" max="1" width="9.140625" style="1"/>
    <col min="2" max="2" width="52.42578125" style="1" customWidth="1"/>
    <col min="3" max="4" width="14.85546875" style="1" customWidth="1"/>
    <col min="5" max="5" width="16.140625" style="1" customWidth="1"/>
    <col min="6" max="6" width="14.85546875" style="1" customWidth="1"/>
    <col min="7" max="15" width="9.140625" style="1"/>
    <col min="16" max="16" width="15.42578125" style="1" customWidth="1"/>
    <col min="17" max="16384" width="9.140625" style="1"/>
  </cols>
  <sheetData>
    <row r="1" spans="1:14" s="2" customFormat="1" ht="21" x14ac:dyDescent="0.35">
      <c r="A1" s="5" t="s">
        <v>37</v>
      </c>
      <c r="H1" s="110" t="s">
        <v>197</v>
      </c>
      <c r="I1" s="110"/>
      <c r="J1" s="110"/>
      <c r="K1" s="110"/>
      <c r="L1" s="110"/>
      <c r="M1" s="110"/>
      <c r="N1" s="110"/>
    </row>
    <row r="3" spans="1:14" s="10" customFormat="1" x14ac:dyDescent="0.25">
      <c r="A3" s="10" t="s">
        <v>3</v>
      </c>
      <c r="C3" s="90" t="s">
        <v>4</v>
      </c>
      <c r="D3" s="90" t="s">
        <v>5</v>
      </c>
      <c r="E3" s="90" t="s">
        <v>6</v>
      </c>
      <c r="F3" s="90" t="s">
        <v>7</v>
      </c>
      <c r="H3" s="38" t="s">
        <v>10</v>
      </c>
      <c r="I3" s="8"/>
      <c r="J3" s="8"/>
      <c r="K3" s="8"/>
      <c r="L3" s="8"/>
      <c r="M3" s="9"/>
    </row>
    <row r="4" spans="1:14" x14ac:dyDescent="0.25">
      <c r="B4" s="1" t="s">
        <v>8</v>
      </c>
      <c r="C4" s="91" t="s">
        <v>145</v>
      </c>
      <c r="D4" s="91" t="s">
        <v>146</v>
      </c>
      <c r="E4" s="91" t="s">
        <v>147</v>
      </c>
      <c r="F4" s="91" t="s">
        <v>39</v>
      </c>
      <c r="H4" s="30"/>
      <c r="I4" s="12"/>
      <c r="J4" s="12"/>
      <c r="K4" s="12"/>
      <c r="L4" s="12"/>
      <c r="M4" s="12"/>
    </row>
    <row r="5" spans="1:14" x14ac:dyDescent="0.25">
      <c r="B5" s="1" t="s">
        <v>9</v>
      </c>
      <c r="C5" s="92">
        <v>0.25</v>
      </c>
      <c r="D5" s="92">
        <v>0.5</v>
      </c>
      <c r="E5" s="92">
        <v>0.25</v>
      </c>
      <c r="F5" s="92">
        <v>0</v>
      </c>
      <c r="G5" s="128">
        <f>(F5+E5+D5+C5)</f>
        <v>1</v>
      </c>
      <c r="H5" s="39" t="s">
        <v>11</v>
      </c>
      <c r="I5" s="12"/>
      <c r="J5" s="12"/>
      <c r="K5" s="12"/>
      <c r="L5" s="12"/>
      <c r="M5" s="12"/>
    </row>
    <row r="6" spans="1:14" x14ac:dyDescent="0.25">
      <c r="C6" s="93"/>
      <c r="D6" s="93"/>
      <c r="E6" s="93"/>
      <c r="F6" s="93"/>
      <c r="H6" s="39"/>
      <c r="I6" s="12"/>
      <c r="J6" s="12"/>
      <c r="K6" s="12"/>
      <c r="L6" s="12"/>
      <c r="M6" s="12"/>
    </row>
    <row r="7" spans="1:14" x14ac:dyDescent="0.25">
      <c r="H7" s="30"/>
      <c r="I7" s="12"/>
      <c r="J7" s="12"/>
      <c r="K7" s="12"/>
      <c r="L7" s="12"/>
      <c r="M7" s="12"/>
    </row>
    <row r="8" spans="1:14" x14ac:dyDescent="0.25">
      <c r="A8" s="10" t="s">
        <v>12</v>
      </c>
      <c r="C8" s="94" t="s">
        <v>205</v>
      </c>
      <c r="D8" s="94"/>
      <c r="E8" s="94"/>
      <c r="F8" s="94"/>
      <c r="H8" s="30"/>
      <c r="I8" s="12"/>
      <c r="J8" s="12"/>
      <c r="K8" s="12"/>
      <c r="L8" s="12"/>
      <c r="M8" s="12"/>
    </row>
    <row r="9" spans="1:14" x14ac:dyDescent="0.25">
      <c r="H9" s="30"/>
      <c r="I9" s="12"/>
      <c r="J9" s="12"/>
      <c r="K9" s="12"/>
      <c r="L9" s="12"/>
      <c r="M9" s="12"/>
    </row>
    <row r="10" spans="1:14" x14ac:dyDescent="0.25">
      <c r="B10" s="10" t="s">
        <v>18</v>
      </c>
      <c r="C10" s="95" t="s">
        <v>20</v>
      </c>
      <c r="H10" s="30"/>
      <c r="I10" s="12"/>
      <c r="J10" s="12"/>
      <c r="K10" s="12"/>
      <c r="L10" s="12"/>
      <c r="M10" s="12"/>
    </row>
    <row r="11" spans="1:14" x14ac:dyDescent="0.25">
      <c r="B11" s="1" t="s">
        <v>13</v>
      </c>
      <c r="C11" s="96">
        <v>450000</v>
      </c>
      <c r="H11" s="39" t="s">
        <v>19</v>
      </c>
      <c r="I11" s="12"/>
      <c r="J11" s="12"/>
      <c r="K11" s="12"/>
      <c r="L11" s="12"/>
      <c r="M11" s="12"/>
    </row>
    <row r="12" spans="1:14" x14ac:dyDescent="0.25">
      <c r="B12" s="1" t="s">
        <v>14</v>
      </c>
      <c r="C12" s="96">
        <v>5500</v>
      </c>
      <c r="H12" s="39" t="s">
        <v>15</v>
      </c>
      <c r="I12" s="12"/>
      <c r="J12" s="12"/>
      <c r="K12" s="12"/>
      <c r="L12" s="12"/>
      <c r="M12" s="12"/>
    </row>
    <row r="13" spans="1:14" x14ac:dyDescent="0.25">
      <c r="B13" s="1" t="s">
        <v>16</v>
      </c>
      <c r="C13" s="96">
        <v>0</v>
      </c>
      <c r="H13" s="39" t="s">
        <v>17</v>
      </c>
      <c r="I13" s="12"/>
      <c r="J13" s="12"/>
      <c r="K13" s="12"/>
      <c r="L13" s="12"/>
      <c r="M13" s="12"/>
    </row>
    <row r="14" spans="1:14" x14ac:dyDescent="0.25">
      <c r="B14" s="1" t="s">
        <v>203</v>
      </c>
      <c r="C14" s="96">
        <v>18500</v>
      </c>
      <c r="H14" s="39" t="s">
        <v>27</v>
      </c>
      <c r="I14" s="12"/>
      <c r="J14" s="12"/>
      <c r="K14" s="12"/>
      <c r="L14" s="12"/>
      <c r="M14" s="12"/>
    </row>
    <row r="15" spans="1:14" x14ac:dyDescent="0.25">
      <c r="B15" s="1" t="s">
        <v>21</v>
      </c>
      <c r="C15" s="96">
        <v>1700</v>
      </c>
      <c r="H15" s="39" t="s">
        <v>22</v>
      </c>
      <c r="I15" s="12"/>
      <c r="J15" s="12"/>
      <c r="K15" s="12"/>
      <c r="L15" s="12"/>
      <c r="M15" s="12"/>
    </row>
    <row r="16" spans="1:14" x14ac:dyDescent="0.25">
      <c r="B16" s="1" t="s">
        <v>32</v>
      </c>
      <c r="C16" s="96">
        <v>300</v>
      </c>
      <c r="H16" s="39"/>
      <c r="I16" s="12"/>
      <c r="J16" s="12"/>
      <c r="K16" s="12"/>
      <c r="L16" s="12"/>
      <c r="M16" s="12"/>
    </row>
    <row r="17" spans="2:16" x14ac:dyDescent="0.25">
      <c r="B17" s="1" t="s">
        <v>33</v>
      </c>
      <c r="C17" s="96">
        <v>7150</v>
      </c>
      <c r="H17" s="39" t="s">
        <v>28</v>
      </c>
      <c r="I17" s="12"/>
      <c r="J17" s="12"/>
      <c r="K17" s="12"/>
      <c r="L17" s="12"/>
      <c r="M17" s="12"/>
    </row>
    <row r="18" spans="2:16" x14ac:dyDescent="0.25">
      <c r="B18" s="97" t="s">
        <v>29</v>
      </c>
      <c r="C18" s="108">
        <f>SUM(C11:C17)</f>
        <v>483150</v>
      </c>
      <c r="H18" s="30"/>
      <c r="I18" s="12"/>
      <c r="J18" s="12"/>
      <c r="K18" s="12"/>
      <c r="L18" s="12"/>
      <c r="M18" s="12"/>
    </row>
    <row r="19" spans="2:16" x14ac:dyDescent="0.25">
      <c r="C19" s="98"/>
      <c r="H19" s="30"/>
      <c r="I19" s="12"/>
      <c r="J19" s="12"/>
      <c r="K19" s="12"/>
      <c r="L19" s="12"/>
      <c r="M19" s="12"/>
    </row>
    <row r="20" spans="2:16" x14ac:dyDescent="0.25">
      <c r="B20" s="10" t="s">
        <v>23</v>
      </c>
      <c r="C20" s="98"/>
      <c r="H20" s="30"/>
      <c r="I20" s="12"/>
      <c r="J20" s="12"/>
      <c r="K20" s="12"/>
      <c r="L20" s="12"/>
      <c r="M20" s="12"/>
    </row>
    <row r="21" spans="2:16" x14ac:dyDescent="0.25">
      <c r="B21" s="1" t="s">
        <v>24</v>
      </c>
      <c r="C21" s="96">
        <v>2000</v>
      </c>
      <c r="D21" s="99">
        <f>(C21/$C$25)</f>
        <v>4.1395011901065922E-3</v>
      </c>
      <c r="E21" s="100" t="s">
        <v>35</v>
      </c>
      <c r="F21" s="101"/>
      <c r="H21" s="30"/>
      <c r="I21" s="12"/>
      <c r="J21" s="12"/>
      <c r="K21" s="12"/>
      <c r="L21" s="12"/>
      <c r="M21" s="12"/>
    </row>
    <row r="22" spans="2:16" x14ac:dyDescent="0.25">
      <c r="B22" s="1" t="s">
        <v>25</v>
      </c>
      <c r="C22" s="96">
        <v>114000</v>
      </c>
      <c r="D22" s="99">
        <f>(C22/$C$25)</f>
        <v>0.23595156783607577</v>
      </c>
      <c r="E22" s="101"/>
      <c r="F22" s="102">
        <f>(C22*C27)</f>
        <v>5301</v>
      </c>
      <c r="H22" s="30"/>
      <c r="I22" s="12"/>
      <c r="J22" s="12"/>
      <c r="K22" s="12"/>
      <c r="L22" s="12"/>
      <c r="M22" s="12"/>
    </row>
    <row r="23" spans="2:16" x14ac:dyDescent="0.25">
      <c r="B23" s="1" t="s">
        <v>26</v>
      </c>
      <c r="C23" s="96">
        <v>360000</v>
      </c>
      <c r="D23" s="99">
        <f t="shared" ref="D23:D24" si="0">(C23/$C$25)</f>
        <v>0.74511021421918655</v>
      </c>
      <c r="E23" s="101"/>
      <c r="F23" s="102">
        <f>(C23*C27)</f>
        <v>16740</v>
      </c>
      <c r="H23" s="39" t="s">
        <v>30</v>
      </c>
      <c r="I23" s="12"/>
      <c r="J23" s="12"/>
      <c r="K23" s="12"/>
      <c r="L23" s="12"/>
      <c r="M23" s="12"/>
      <c r="P23" s="18">
        <f>(C11*0.8)</f>
        <v>360000</v>
      </c>
    </row>
    <row r="24" spans="2:16" x14ac:dyDescent="0.25">
      <c r="B24" s="1" t="s">
        <v>31</v>
      </c>
      <c r="C24" s="96">
        <v>7150</v>
      </c>
      <c r="D24" s="99">
        <f t="shared" si="0"/>
        <v>1.4798716754631068E-2</v>
      </c>
      <c r="E24" s="101"/>
      <c r="F24" s="103"/>
      <c r="H24" s="30"/>
      <c r="I24" s="12"/>
      <c r="J24" s="12"/>
      <c r="K24" s="12"/>
      <c r="L24" s="12"/>
      <c r="M24" s="12"/>
    </row>
    <row r="25" spans="2:16" x14ac:dyDescent="0.25">
      <c r="C25" s="108">
        <f>SUM(C21:C24)</f>
        <v>483150</v>
      </c>
      <c r="D25" s="104">
        <f>SUM(D22:D24)</f>
        <v>0.99586049880989336</v>
      </c>
      <c r="E25" s="100" t="s">
        <v>34</v>
      </c>
      <c r="F25" s="105">
        <f>SUM(F22:F24)</f>
        <v>22041</v>
      </c>
      <c r="H25" s="30"/>
      <c r="I25" s="12"/>
      <c r="J25" s="12"/>
      <c r="K25" s="12"/>
      <c r="L25" s="12"/>
      <c r="M25" s="12"/>
    </row>
    <row r="26" spans="2:16" x14ac:dyDescent="0.25">
      <c r="C26" s="98"/>
      <c r="H26" s="40"/>
    </row>
    <row r="27" spans="2:16" x14ac:dyDescent="0.25">
      <c r="B27" s="10" t="s">
        <v>204</v>
      </c>
      <c r="C27" s="106">
        <v>4.65E-2</v>
      </c>
      <c r="H27" s="39" t="s">
        <v>84</v>
      </c>
    </row>
    <row r="28" spans="2:16" x14ac:dyDescent="0.25">
      <c r="C28" s="17"/>
      <c r="H28" s="40"/>
    </row>
    <row r="29" spans="2:16" x14ac:dyDescent="0.25">
      <c r="B29" s="107" t="s">
        <v>36</v>
      </c>
      <c r="C29" s="109" t="str">
        <f>IF(C18=C25, "Proceed", "Resolve Purchase &amp; Finance Error")</f>
        <v>Proceed</v>
      </c>
      <c r="H29" s="40"/>
    </row>
    <row r="30" spans="2:16" x14ac:dyDescent="0.25">
      <c r="C3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abSelected="1" zoomScale="80" zoomScaleNormal="80" workbookViewId="0"/>
  </sheetViews>
  <sheetFormatPr defaultRowHeight="15" x14ac:dyDescent="0.25"/>
  <cols>
    <col min="1" max="2" width="10.28515625" style="4" customWidth="1"/>
    <col min="3" max="3" width="26.7109375" style="4" customWidth="1"/>
    <col min="4" max="4" width="16" style="4" customWidth="1"/>
    <col min="5" max="5" width="10.28515625" style="4" customWidth="1"/>
    <col min="6" max="6" width="2" style="4" customWidth="1"/>
    <col min="7" max="7" width="10.28515625" style="4" customWidth="1"/>
    <col min="8" max="8" width="31.5703125" style="4" customWidth="1"/>
    <col min="9" max="9" width="13.85546875" style="4" customWidth="1"/>
    <col min="10" max="10" width="17.140625" style="4" customWidth="1"/>
    <col min="11" max="11" width="6.42578125" style="6" customWidth="1"/>
    <col min="12" max="12" width="9.140625" style="4"/>
    <col min="13" max="13" width="23" style="4" customWidth="1"/>
    <col min="14" max="14" width="21.140625" style="4" customWidth="1"/>
    <col min="15" max="15" width="20.7109375" style="4" customWidth="1"/>
    <col min="16" max="16384" width="9.140625" style="4"/>
  </cols>
  <sheetData>
    <row r="1" spans="1:52" ht="21" x14ac:dyDescent="0.35">
      <c r="A1" s="5" t="s">
        <v>38</v>
      </c>
      <c r="B1" s="3"/>
      <c r="L1" s="110" t="s">
        <v>197</v>
      </c>
      <c r="M1" s="110"/>
      <c r="N1" s="110"/>
      <c r="O1" s="110"/>
      <c r="P1" s="110"/>
      <c r="Q1" s="110"/>
      <c r="R1" s="110"/>
    </row>
    <row r="2" spans="1:52" ht="15.75" x14ac:dyDescent="0.25">
      <c r="AZ2" s="12" t="s">
        <v>44</v>
      </c>
    </row>
    <row r="3" spans="1:52" ht="15.75" x14ac:dyDescent="0.25">
      <c r="B3" s="19" t="s">
        <v>40</v>
      </c>
      <c r="C3" s="12"/>
      <c r="AZ3" s="12" t="s">
        <v>46</v>
      </c>
    </row>
    <row r="4" spans="1:52" ht="15.75" x14ac:dyDescent="0.25">
      <c r="B4" s="19" t="s">
        <v>41</v>
      </c>
      <c r="C4" s="12"/>
      <c r="AZ4" s="12" t="s">
        <v>45</v>
      </c>
    </row>
    <row r="5" spans="1:52" ht="15.75" x14ac:dyDescent="0.25">
      <c r="B5" s="12"/>
      <c r="C5" s="12"/>
      <c r="AZ5" s="12" t="s">
        <v>47</v>
      </c>
    </row>
    <row r="6" spans="1:52" ht="16.5" thickBot="1" x14ac:dyDescent="0.3">
      <c r="L6" s="8" t="s">
        <v>51</v>
      </c>
      <c r="M6" s="21"/>
      <c r="N6" s="21"/>
      <c r="O6" s="21"/>
    </row>
    <row r="7" spans="1:52" ht="15.75" x14ac:dyDescent="0.25">
      <c r="F7" s="36" t="s">
        <v>49</v>
      </c>
      <c r="G7" s="42"/>
      <c r="H7" s="42"/>
      <c r="I7" s="42"/>
      <c r="J7" s="43"/>
    </row>
    <row r="8" spans="1:52" ht="16.5" thickBot="1" x14ac:dyDescent="0.3">
      <c r="F8" s="22"/>
      <c r="G8" s="44"/>
      <c r="H8" s="44"/>
      <c r="I8" s="45" t="s">
        <v>20</v>
      </c>
      <c r="J8" s="46" t="s">
        <v>55</v>
      </c>
      <c r="K8" s="6" t="s">
        <v>56</v>
      </c>
      <c r="L8" s="11" t="s">
        <v>198</v>
      </c>
    </row>
    <row r="9" spans="1:52" ht="15.75" x14ac:dyDescent="0.25">
      <c r="F9" s="22" t="s">
        <v>50</v>
      </c>
      <c r="G9" s="44"/>
      <c r="H9" s="44"/>
      <c r="I9" s="47">
        <f>(N10*N11)</f>
        <v>23920</v>
      </c>
      <c r="J9" s="46" t="s">
        <v>56</v>
      </c>
      <c r="L9" s="34" t="s">
        <v>42</v>
      </c>
      <c r="M9" s="28"/>
      <c r="N9" s="114"/>
      <c r="O9" s="114"/>
      <c r="P9" s="114"/>
      <c r="Q9" s="29"/>
    </row>
    <row r="10" spans="1:52" ht="15.75" x14ac:dyDescent="0.25">
      <c r="F10" s="22" t="s">
        <v>53</v>
      </c>
      <c r="G10" s="44"/>
      <c r="H10" s="44"/>
      <c r="I10" s="111">
        <v>0</v>
      </c>
      <c r="J10" s="46" t="s">
        <v>57</v>
      </c>
      <c r="L10" s="30"/>
      <c r="M10" s="44" t="s">
        <v>43</v>
      </c>
      <c r="N10" s="112">
        <v>52</v>
      </c>
      <c r="O10" s="73"/>
      <c r="P10" s="73"/>
      <c r="Q10" s="74"/>
    </row>
    <row r="11" spans="1:52" ht="15.75" x14ac:dyDescent="0.25">
      <c r="F11" s="22"/>
      <c r="G11" s="44"/>
      <c r="H11" s="44"/>
      <c r="I11" s="48"/>
      <c r="J11" s="46"/>
      <c r="L11" s="30"/>
      <c r="M11" s="44" t="s">
        <v>48</v>
      </c>
      <c r="N11" s="113">
        <v>460</v>
      </c>
      <c r="O11" s="73"/>
      <c r="P11" s="73"/>
      <c r="Q11" s="74"/>
    </row>
    <row r="12" spans="1:52" ht="16.5" thickBot="1" x14ac:dyDescent="0.3">
      <c r="F12" s="22" t="s">
        <v>54</v>
      </c>
      <c r="G12" s="44"/>
      <c r="H12" s="44"/>
      <c r="I12" s="49">
        <f>SUM(I9:I10)</f>
        <v>23920</v>
      </c>
      <c r="J12" s="46"/>
      <c r="L12" s="64" t="s">
        <v>52</v>
      </c>
      <c r="M12" s="54"/>
      <c r="N12" s="54"/>
      <c r="O12" s="54"/>
      <c r="P12" s="54"/>
      <c r="Q12" s="33"/>
    </row>
    <row r="13" spans="1:52" ht="15.75" x14ac:dyDescent="0.25">
      <c r="F13" s="22"/>
      <c r="G13" s="44"/>
      <c r="H13" s="44"/>
      <c r="I13" s="48"/>
      <c r="J13" s="46"/>
    </row>
    <row r="14" spans="1:52" ht="15.75" x14ac:dyDescent="0.25">
      <c r="F14" s="22" t="s">
        <v>58</v>
      </c>
      <c r="G14" s="44"/>
      <c r="H14" s="44"/>
      <c r="I14" s="48"/>
      <c r="J14" s="46"/>
      <c r="K14" s="6" t="s">
        <v>57</v>
      </c>
      <c r="L14" s="11" t="s">
        <v>60</v>
      </c>
    </row>
    <row r="15" spans="1:52" ht="15.75" x14ac:dyDescent="0.25">
      <c r="F15" s="22"/>
      <c r="G15" s="44" t="s">
        <v>59</v>
      </c>
      <c r="H15" s="44"/>
      <c r="I15" s="111">
        <v>0</v>
      </c>
      <c r="J15" s="46" t="s">
        <v>57</v>
      </c>
      <c r="K15" s="6" t="s">
        <v>62</v>
      </c>
      <c r="L15" s="11" t="s">
        <v>86</v>
      </c>
    </row>
    <row r="16" spans="1:52" ht="15.75" x14ac:dyDescent="0.25">
      <c r="F16" s="22"/>
      <c r="G16" s="44" t="s">
        <v>61</v>
      </c>
      <c r="H16" s="44"/>
      <c r="I16" s="111">
        <v>0</v>
      </c>
      <c r="J16" s="46" t="s">
        <v>62</v>
      </c>
      <c r="K16" s="6" t="s">
        <v>68</v>
      </c>
      <c r="L16" s="11" t="s">
        <v>110</v>
      </c>
    </row>
    <row r="17" spans="6:16" ht="15.75" x14ac:dyDescent="0.25">
      <c r="F17" s="22"/>
      <c r="G17" s="44" t="s">
        <v>85</v>
      </c>
      <c r="H17" s="44"/>
      <c r="I17" s="111">
        <v>395</v>
      </c>
      <c r="J17" s="46" t="s">
        <v>90</v>
      </c>
      <c r="L17" s="35" t="s">
        <v>66</v>
      </c>
      <c r="M17" s="35" t="s">
        <v>67</v>
      </c>
      <c r="N17" s="12"/>
      <c r="O17" s="11" t="s">
        <v>111</v>
      </c>
    </row>
    <row r="18" spans="6:16" ht="15.75" x14ac:dyDescent="0.25">
      <c r="F18" s="22"/>
      <c r="G18" s="44" t="s">
        <v>91</v>
      </c>
      <c r="H18" s="44"/>
      <c r="I18" s="111">
        <v>240</v>
      </c>
      <c r="J18" s="46" t="s">
        <v>92</v>
      </c>
      <c r="K18" s="6" t="s">
        <v>70</v>
      </c>
      <c r="L18" s="11" t="s">
        <v>71</v>
      </c>
    </row>
    <row r="19" spans="6:16" ht="15.75" x14ac:dyDescent="0.25">
      <c r="F19" s="22"/>
      <c r="G19" s="44" t="s">
        <v>64</v>
      </c>
      <c r="H19" s="44"/>
      <c r="I19" s="111">
        <v>0</v>
      </c>
      <c r="J19" s="46"/>
      <c r="K19" s="6" t="s">
        <v>74</v>
      </c>
      <c r="L19" s="11" t="s">
        <v>75</v>
      </c>
    </row>
    <row r="20" spans="6:16" ht="15.75" x14ac:dyDescent="0.25">
      <c r="F20" s="22"/>
      <c r="G20" s="44" t="s">
        <v>65</v>
      </c>
      <c r="H20" s="44"/>
      <c r="I20" s="111">
        <v>700</v>
      </c>
      <c r="J20" s="46" t="s">
        <v>68</v>
      </c>
      <c r="K20" s="6" t="s">
        <v>77</v>
      </c>
      <c r="L20" s="11" t="s">
        <v>78</v>
      </c>
    </row>
    <row r="21" spans="6:16" ht="15.75" x14ac:dyDescent="0.25">
      <c r="F21" s="22"/>
      <c r="G21" s="44" t="s">
        <v>69</v>
      </c>
      <c r="H21" s="44"/>
      <c r="I21" s="111">
        <v>0</v>
      </c>
      <c r="J21" s="46" t="s">
        <v>70</v>
      </c>
      <c r="K21" s="6" t="s">
        <v>80</v>
      </c>
      <c r="L21" s="11" t="s">
        <v>95</v>
      </c>
      <c r="P21" s="37" t="s">
        <v>81</v>
      </c>
    </row>
    <row r="22" spans="6:16" ht="15.75" x14ac:dyDescent="0.25">
      <c r="F22" s="22"/>
      <c r="G22" s="44" t="s">
        <v>72</v>
      </c>
      <c r="H22" s="44"/>
      <c r="I22" s="111">
        <v>860</v>
      </c>
      <c r="J22" s="46" t="s">
        <v>73</v>
      </c>
      <c r="K22" s="6" t="s">
        <v>83</v>
      </c>
      <c r="L22" s="11" t="s">
        <v>96</v>
      </c>
    </row>
    <row r="23" spans="6:16" ht="15.75" x14ac:dyDescent="0.25">
      <c r="F23" s="22"/>
      <c r="G23" s="44" t="s">
        <v>76</v>
      </c>
      <c r="H23" s="44"/>
      <c r="I23" s="111">
        <v>0</v>
      </c>
      <c r="J23" s="46" t="s">
        <v>77</v>
      </c>
      <c r="K23" s="23" t="s">
        <v>87</v>
      </c>
      <c r="L23" s="41" t="s">
        <v>88</v>
      </c>
    </row>
    <row r="24" spans="6:16" ht="15.75" x14ac:dyDescent="0.25">
      <c r="F24" s="22"/>
      <c r="G24" s="44" t="s">
        <v>79</v>
      </c>
      <c r="H24" s="44"/>
      <c r="I24" s="111">
        <v>289</v>
      </c>
      <c r="J24" s="46" t="s">
        <v>80</v>
      </c>
      <c r="K24" s="6" t="s">
        <v>89</v>
      </c>
      <c r="L24" s="11" t="s">
        <v>93</v>
      </c>
    </row>
    <row r="25" spans="6:16" ht="15.75" x14ac:dyDescent="0.25">
      <c r="F25" s="22"/>
      <c r="G25" s="44" t="s">
        <v>82</v>
      </c>
      <c r="H25" s="44"/>
      <c r="I25" s="111">
        <f>('1. Property Purchase Data'!F25)</f>
        <v>22041</v>
      </c>
      <c r="J25" s="46" t="s">
        <v>83</v>
      </c>
      <c r="K25" s="6" t="s">
        <v>92</v>
      </c>
      <c r="L25" s="11" t="s">
        <v>94</v>
      </c>
    </row>
    <row r="26" spans="6:16" ht="15.75" x14ac:dyDescent="0.25">
      <c r="F26" s="22"/>
      <c r="G26" s="44" t="s">
        <v>97</v>
      </c>
      <c r="H26" s="44"/>
      <c r="I26" s="111">
        <v>0</v>
      </c>
      <c r="J26" s="46" t="s">
        <v>98</v>
      </c>
      <c r="K26" s="6" t="s">
        <v>98</v>
      </c>
      <c r="L26" s="11" t="s">
        <v>99</v>
      </c>
    </row>
    <row r="27" spans="6:16" ht="15.75" x14ac:dyDescent="0.25">
      <c r="F27" s="22"/>
      <c r="G27" s="44" t="s">
        <v>100</v>
      </c>
      <c r="H27" s="44"/>
      <c r="I27" s="111">
        <v>0</v>
      </c>
      <c r="J27" s="46" t="s">
        <v>101</v>
      </c>
      <c r="K27" s="6" t="s">
        <v>101</v>
      </c>
      <c r="L27" s="11" t="s">
        <v>102</v>
      </c>
    </row>
    <row r="28" spans="6:16" ht="15.75" x14ac:dyDescent="0.25">
      <c r="F28" s="22"/>
      <c r="G28" s="44" t="s">
        <v>103</v>
      </c>
      <c r="H28" s="44"/>
      <c r="I28" s="111">
        <v>1747</v>
      </c>
      <c r="J28" s="46" t="s">
        <v>104</v>
      </c>
      <c r="K28" s="6" t="s">
        <v>104</v>
      </c>
      <c r="L28" s="4" t="s">
        <v>105</v>
      </c>
    </row>
    <row r="29" spans="6:16" ht="15.75" x14ac:dyDescent="0.25">
      <c r="F29" s="22"/>
      <c r="G29" s="44" t="s">
        <v>106</v>
      </c>
      <c r="H29" s="44"/>
      <c r="I29" s="111">
        <v>450</v>
      </c>
      <c r="J29" s="46" t="s">
        <v>107</v>
      </c>
      <c r="K29" s="6" t="s">
        <v>107</v>
      </c>
      <c r="L29" s="11" t="s">
        <v>108</v>
      </c>
    </row>
    <row r="30" spans="6:16" ht="15.75" x14ac:dyDescent="0.25">
      <c r="F30" s="22"/>
      <c r="G30" s="44" t="s">
        <v>112</v>
      </c>
      <c r="H30" s="44"/>
      <c r="I30" s="111">
        <v>860</v>
      </c>
      <c r="J30" s="46" t="s">
        <v>113</v>
      </c>
      <c r="L30" s="11" t="s">
        <v>109</v>
      </c>
    </row>
    <row r="31" spans="6:16" ht="15.75" x14ac:dyDescent="0.25">
      <c r="F31" s="22"/>
      <c r="G31" s="44"/>
      <c r="H31" s="44" t="s">
        <v>115</v>
      </c>
      <c r="I31" s="50">
        <f>SUM(I15:I30)</f>
        <v>27582</v>
      </c>
      <c r="J31" s="46"/>
      <c r="K31" s="6" t="s">
        <v>113</v>
      </c>
      <c r="L31" s="11" t="s">
        <v>114</v>
      </c>
    </row>
    <row r="32" spans="6:16" ht="15.75" x14ac:dyDescent="0.25">
      <c r="F32" s="22"/>
      <c r="G32" s="44"/>
      <c r="H32" s="44"/>
      <c r="I32" s="47"/>
      <c r="J32" s="46"/>
    </row>
    <row r="33" spans="6:17" ht="15.75" x14ac:dyDescent="0.25">
      <c r="F33" s="22"/>
      <c r="G33" s="44" t="s">
        <v>116</v>
      </c>
      <c r="H33" s="44"/>
      <c r="I33" s="51">
        <f>(I12-I31)</f>
        <v>-3662</v>
      </c>
      <c r="J33" s="52">
        <f>(I33/52)*-1</f>
        <v>70.42307692307692</v>
      </c>
    </row>
    <row r="34" spans="6:17" ht="15.75" x14ac:dyDescent="0.25">
      <c r="F34" s="22"/>
      <c r="G34" s="44"/>
      <c r="H34" s="44"/>
      <c r="I34" s="47"/>
      <c r="J34" s="46"/>
      <c r="L34" s="11" t="s">
        <v>117</v>
      </c>
    </row>
    <row r="35" spans="6:17" ht="15.75" x14ac:dyDescent="0.25">
      <c r="F35" s="22"/>
      <c r="G35" s="44" t="s">
        <v>118</v>
      </c>
      <c r="H35" s="44"/>
      <c r="I35" s="47"/>
      <c r="J35" s="46"/>
      <c r="L35" s="11"/>
    </row>
    <row r="36" spans="6:17" ht="15.75" x14ac:dyDescent="0.25">
      <c r="F36" s="22"/>
      <c r="G36" s="44" t="s">
        <v>63</v>
      </c>
      <c r="H36" s="44"/>
      <c r="I36" s="47">
        <f>(('1. Property Purchase Data'!C16+'1. Property Purchase Data'!C17))/60*12</f>
        <v>1490</v>
      </c>
      <c r="J36" s="46" t="s">
        <v>87</v>
      </c>
      <c r="L36" s="11"/>
    </row>
    <row r="37" spans="6:17" ht="15.75" x14ac:dyDescent="0.25">
      <c r="F37" s="22"/>
      <c r="G37" s="44" t="s">
        <v>119</v>
      </c>
      <c r="H37" s="44"/>
      <c r="I37" s="111">
        <v>15300</v>
      </c>
      <c r="J37" s="46" t="s">
        <v>68</v>
      </c>
      <c r="K37" s="6" t="s">
        <v>120</v>
      </c>
      <c r="L37" s="11" t="s">
        <v>121</v>
      </c>
    </row>
    <row r="38" spans="6:17" ht="15.75" x14ac:dyDescent="0.25">
      <c r="F38" s="22"/>
      <c r="G38" s="44"/>
      <c r="H38" s="44" t="s">
        <v>126</v>
      </c>
      <c r="I38" s="50">
        <f>(I36+I37)</f>
        <v>16790</v>
      </c>
      <c r="J38" s="46"/>
      <c r="L38" s="11" t="s">
        <v>123</v>
      </c>
      <c r="Q38" s="37" t="s">
        <v>122</v>
      </c>
    </row>
    <row r="39" spans="6:17" ht="15.75" x14ac:dyDescent="0.25">
      <c r="F39" s="22"/>
      <c r="G39" s="44"/>
      <c r="H39" s="44"/>
      <c r="I39" s="47"/>
      <c r="J39" s="46"/>
      <c r="L39" s="11"/>
      <c r="Q39" s="37"/>
    </row>
    <row r="40" spans="6:17" ht="15.75" x14ac:dyDescent="0.25">
      <c r="F40" s="22"/>
      <c r="G40" s="44" t="s">
        <v>124</v>
      </c>
      <c r="H40" s="44"/>
      <c r="I40" s="51">
        <f>(I33-I38)</f>
        <v>-20452</v>
      </c>
      <c r="J40" s="46"/>
      <c r="L40" s="9" t="s">
        <v>125</v>
      </c>
    </row>
    <row r="41" spans="6:17" ht="15.75" x14ac:dyDescent="0.25">
      <c r="F41" s="22"/>
      <c r="G41" s="44"/>
      <c r="H41" s="44"/>
      <c r="I41" s="53"/>
      <c r="J41" s="46"/>
    </row>
    <row r="42" spans="6:17" ht="16.5" thickBot="1" x14ac:dyDescent="0.3">
      <c r="F42" s="25"/>
      <c r="G42" s="54"/>
      <c r="H42" s="54"/>
      <c r="I42" s="54" t="s">
        <v>39</v>
      </c>
      <c r="J42" s="55"/>
    </row>
    <row r="44" spans="6:17" x14ac:dyDescent="0.25">
      <c r="F44" s="6"/>
      <c r="G44" s="6"/>
      <c r="H44" s="6"/>
      <c r="I44" s="6"/>
      <c r="J44" s="6"/>
    </row>
    <row r="45" spans="6:17" x14ac:dyDescent="0.25">
      <c r="F45" s="6"/>
      <c r="G45" s="6"/>
      <c r="H45" s="6"/>
      <c r="I45" s="6"/>
      <c r="J45" s="6"/>
    </row>
    <row r="46" spans="6:17" x14ac:dyDescent="0.25">
      <c r="F46" s="6"/>
      <c r="G46" s="6"/>
      <c r="H46" s="6"/>
      <c r="I46" s="6"/>
      <c r="J46" s="6"/>
    </row>
  </sheetData>
  <hyperlinks>
    <hyperlink ref="L17" r:id="rId1"/>
    <hyperlink ref="M17" r:id="rId2"/>
    <hyperlink ref="P21" r:id="rId3"/>
    <hyperlink ref="Q38" r:id="rId4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="80" zoomScaleNormal="80" workbookViewId="0"/>
  </sheetViews>
  <sheetFormatPr defaultRowHeight="14.25" x14ac:dyDescent="0.2"/>
  <cols>
    <col min="1" max="2" width="10.28515625" style="4" customWidth="1"/>
    <col min="3" max="3" width="9.140625" style="4"/>
    <col min="4" max="4" width="21.42578125" style="4" customWidth="1"/>
    <col min="5" max="5" width="16.85546875" style="4" customWidth="1"/>
    <col min="6" max="9" width="25.42578125" style="4" customWidth="1"/>
    <col min="10" max="10" width="11" style="4" customWidth="1"/>
    <col min="11" max="11" width="21.7109375" style="4" customWidth="1"/>
    <col min="12" max="12" width="9.140625" style="4"/>
    <col min="13" max="13" width="22.28515625" style="4" customWidth="1"/>
    <col min="14" max="14" width="3" style="4" customWidth="1"/>
    <col min="15" max="16384" width="9.140625" style="4"/>
  </cols>
  <sheetData>
    <row r="1" spans="1:32" ht="21" x14ac:dyDescent="0.35">
      <c r="A1" s="5" t="s">
        <v>127</v>
      </c>
      <c r="B1" s="3"/>
      <c r="I1" s="110" t="s">
        <v>197</v>
      </c>
    </row>
    <row r="2" spans="1:32" ht="15" x14ac:dyDescent="0.2">
      <c r="AF2" s="12" t="s">
        <v>44</v>
      </c>
    </row>
    <row r="3" spans="1:32" ht="15" x14ac:dyDescent="0.2">
      <c r="B3" s="19" t="s">
        <v>200</v>
      </c>
      <c r="AF3" s="12" t="s">
        <v>46</v>
      </c>
    </row>
    <row r="4" spans="1:32" ht="15" x14ac:dyDescent="0.2">
      <c r="B4" s="11" t="s">
        <v>129</v>
      </c>
      <c r="AF4" s="12" t="s">
        <v>45</v>
      </c>
    </row>
    <row r="5" spans="1:32" ht="15" x14ac:dyDescent="0.2">
      <c r="B5" s="11" t="s">
        <v>128</v>
      </c>
      <c r="AF5" s="12" t="s">
        <v>47</v>
      </c>
    </row>
    <row r="6" spans="1:32" ht="15" x14ac:dyDescent="0.2">
      <c r="B6" s="12"/>
      <c r="AF6" s="12"/>
    </row>
    <row r="7" spans="1:32" ht="15.75" x14ac:dyDescent="0.25">
      <c r="C7" s="12" t="s">
        <v>133</v>
      </c>
      <c r="K7" s="57">
        <f>('2.Property Financial Evaluation'!I40)</f>
        <v>-20452</v>
      </c>
    </row>
    <row r="8" spans="1:32" ht="15" x14ac:dyDescent="0.2">
      <c r="C8" s="12"/>
      <c r="K8" s="20"/>
    </row>
    <row r="9" spans="1:32" ht="16.5" thickBot="1" x14ac:dyDescent="0.3">
      <c r="C9" s="9" t="s">
        <v>130</v>
      </c>
    </row>
    <row r="10" spans="1:32" ht="15.75" x14ac:dyDescent="0.25">
      <c r="C10" s="12"/>
      <c r="M10" s="59" t="s">
        <v>134</v>
      </c>
      <c r="N10" s="42"/>
      <c r="O10" s="43"/>
    </row>
    <row r="11" spans="1:32" ht="15.75" x14ac:dyDescent="0.25">
      <c r="C11" s="12"/>
      <c r="F11" s="13" t="s">
        <v>4</v>
      </c>
      <c r="G11" s="13" t="s">
        <v>5</v>
      </c>
      <c r="H11" s="13" t="s">
        <v>6</v>
      </c>
      <c r="I11" s="13" t="s">
        <v>7</v>
      </c>
      <c r="M11" s="22"/>
      <c r="N11" s="23"/>
      <c r="O11" s="24"/>
    </row>
    <row r="12" spans="1:32" ht="15.75" x14ac:dyDescent="0.25">
      <c r="C12" s="1" t="s">
        <v>148</v>
      </c>
      <c r="D12" s="115"/>
      <c r="E12" s="115"/>
      <c r="F12" s="14" t="s">
        <v>145</v>
      </c>
      <c r="G12" s="14" t="s">
        <v>146</v>
      </c>
      <c r="H12" s="14" t="s">
        <v>147</v>
      </c>
      <c r="I12" s="14" t="s">
        <v>39</v>
      </c>
      <c r="M12" s="22" t="s">
        <v>135</v>
      </c>
      <c r="N12" s="23"/>
      <c r="O12" s="24" t="s">
        <v>141</v>
      </c>
    </row>
    <row r="13" spans="1:32" ht="15.75" x14ac:dyDescent="0.25">
      <c r="C13" s="1" t="s">
        <v>131</v>
      </c>
      <c r="D13" s="115"/>
      <c r="E13" s="115"/>
      <c r="F13" s="15">
        <f>('1. Property Purchase Data'!C5)</f>
        <v>0.25</v>
      </c>
      <c r="G13" s="15">
        <f>('1. Property Purchase Data'!D5)</f>
        <v>0.5</v>
      </c>
      <c r="H13" s="15">
        <f>('1. Property Purchase Data'!E5)</f>
        <v>0.25</v>
      </c>
      <c r="I13" s="15">
        <f>('1. Property Purchase Data'!F5)</f>
        <v>0</v>
      </c>
      <c r="M13" s="22"/>
      <c r="N13" s="23"/>
      <c r="O13" s="24"/>
    </row>
    <row r="14" spans="1:32" ht="15.75" x14ac:dyDescent="0.25">
      <c r="C14" s="1" t="s">
        <v>132</v>
      </c>
      <c r="D14" s="115"/>
      <c r="E14" s="115"/>
      <c r="F14" s="16">
        <v>80000</v>
      </c>
      <c r="G14" s="16">
        <v>120000</v>
      </c>
      <c r="H14" s="16">
        <v>150000</v>
      </c>
      <c r="I14" s="16"/>
      <c r="M14" s="22" t="s">
        <v>137</v>
      </c>
      <c r="N14" s="23"/>
      <c r="O14" s="60">
        <v>0</v>
      </c>
    </row>
    <row r="15" spans="1:32" ht="15.75" x14ac:dyDescent="0.25">
      <c r="C15" s="1" t="s">
        <v>199</v>
      </c>
      <c r="D15" s="115"/>
      <c r="E15" s="115"/>
      <c r="F15" s="61">
        <f>($K$7*F13)</f>
        <v>-5113</v>
      </c>
      <c r="G15" s="61">
        <f t="shared" ref="G15:I15" si="0">($K$7*G13)</f>
        <v>-10226</v>
      </c>
      <c r="H15" s="61">
        <f t="shared" si="0"/>
        <v>-5113</v>
      </c>
      <c r="I15" s="61">
        <f t="shared" si="0"/>
        <v>0</v>
      </c>
      <c r="M15" s="22"/>
      <c r="N15" s="23"/>
      <c r="O15" s="60"/>
    </row>
    <row r="16" spans="1:32" ht="15.75" x14ac:dyDescent="0.25">
      <c r="C16" s="1" t="s">
        <v>149</v>
      </c>
      <c r="D16" s="115"/>
      <c r="E16" s="115"/>
      <c r="F16" s="61">
        <f>SUM(F14:F15)</f>
        <v>74887</v>
      </c>
      <c r="G16" s="61">
        <f>SUM(G14:G15)</f>
        <v>109774</v>
      </c>
      <c r="H16" s="61">
        <f>SUM(H14:H15)</f>
        <v>144887</v>
      </c>
      <c r="I16" s="61"/>
      <c r="M16" s="22"/>
      <c r="N16" s="23"/>
      <c r="O16" s="60"/>
    </row>
    <row r="17" spans="3:15" ht="15" x14ac:dyDescent="0.25">
      <c r="C17" s="115"/>
      <c r="D17" s="115"/>
      <c r="E17" s="115"/>
      <c r="M17" s="22" t="s">
        <v>138</v>
      </c>
      <c r="N17" s="23"/>
      <c r="O17" s="60">
        <v>21</v>
      </c>
    </row>
    <row r="18" spans="3:15" ht="15" x14ac:dyDescent="0.25">
      <c r="C18" s="115" t="s">
        <v>143</v>
      </c>
      <c r="D18" s="115"/>
      <c r="E18" s="115"/>
      <c r="F18" s="116">
        <v>0.34499999999999997</v>
      </c>
      <c r="G18" s="116">
        <v>0.39</v>
      </c>
      <c r="H18" s="116">
        <v>0.39</v>
      </c>
      <c r="I18" s="116"/>
      <c r="J18" s="117" t="s">
        <v>144</v>
      </c>
      <c r="K18" s="118"/>
      <c r="L18" s="118"/>
      <c r="M18" s="22" t="s">
        <v>139</v>
      </c>
      <c r="N18" s="23"/>
      <c r="O18" s="60">
        <v>34.5</v>
      </c>
    </row>
    <row r="19" spans="3:15" ht="15" x14ac:dyDescent="0.25">
      <c r="C19" s="115"/>
      <c r="D19" s="115"/>
      <c r="E19" s="115"/>
      <c r="J19" s="119" t="s">
        <v>181</v>
      </c>
      <c r="K19" s="118"/>
      <c r="L19" s="118"/>
      <c r="M19" s="22" t="s">
        <v>136</v>
      </c>
      <c r="N19" s="23"/>
      <c r="O19" s="60">
        <v>39</v>
      </c>
    </row>
    <row r="20" spans="3:15" ht="15" x14ac:dyDescent="0.25">
      <c r="C20" s="115" t="s">
        <v>151</v>
      </c>
      <c r="D20" s="115"/>
      <c r="E20" s="115"/>
      <c r="F20" s="20">
        <f>(F15*F18)*-1</f>
        <v>1763.9849999999999</v>
      </c>
      <c r="G20" s="20">
        <f t="shared" ref="G20:I20" si="1">(G15*G18)*-1</f>
        <v>3988.1400000000003</v>
      </c>
      <c r="H20" s="20">
        <f t="shared" si="1"/>
        <v>1994.0700000000002</v>
      </c>
      <c r="I20" s="20">
        <f t="shared" si="1"/>
        <v>0</v>
      </c>
      <c r="J20" s="119" t="s">
        <v>150</v>
      </c>
      <c r="K20" s="118"/>
      <c r="L20" s="118"/>
      <c r="M20" s="22" t="s">
        <v>140</v>
      </c>
      <c r="N20" s="23"/>
      <c r="O20" s="60">
        <v>45</v>
      </c>
    </row>
    <row r="21" spans="3:15" ht="15" x14ac:dyDescent="0.25">
      <c r="C21" s="115"/>
      <c r="D21" s="115"/>
      <c r="E21" s="115"/>
      <c r="M21" s="22"/>
      <c r="N21" s="23"/>
      <c r="O21" s="24"/>
    </row>
    <row r="22" spans="3:15" ht="15.75" thickBot="1" x14ac:dyDescent="0.3">
      <c r="C22" s="88" t="s">
        <v>152</v>
      </c>
      <c r="D22" s="88"/>
      <c r="E22" s="88"/>
      <c r="F22" s="65">
        <f>(F20+G20+H20+I20)</f>
        <v>7746.1949999999997</v>
      </c>
      <c r="M22" s="22" t="s">
        <v>142</v>
      </c>
      <c r="N22" s="23"/>
      <c r="O22" s="24"/>
    </row>
    <row r="23" spans="3:15" ht="16.5" thickTop="1" thickBot="1" x14ac:dyDescent="0.3">
      <c r="M23" s="25"/>
      <c r="N23" s="26"/>
      <c r="O23" s="27"/>
    </row>
    <row r="25" spans="3:15" ht="15" x14ac:dyDescent="0.25">
      <c r="C25" s="6" t="s">
        <v>153</v>
      </c>
      <c r="D25" s="6"/>
      <c r="E25" s="6"/>
      <c r="F25" s="6"/>
    </row>
    <row r="26" spans="3:15" ht="15.75" thickBot="1" x14ac:dyDescent="0.3">
      <c r="G26" s="62" t="s">
        <v>39</v>
      </c>
    </row>
    <row r="27" spans="3:15" ht="15.75" x14ac:dyDescent="0.25">
      <c r="D27" s="34" t="s">
        <v>157</v>
      </c>
      <c r="E27" s="58"/>
      <c r="F27" s="70">
        <f>('2.Property Financial Evaluation'!I33)</f>
        <v>-3662</v>
      </c>
      <c r="G27" s="71" t="s">
        <v>158</v>
      </c>
      <c r="H27" s="122"/>
      <c r="I27" s="123" t="s">
        <v>154</v>
      </c>
      <c r="J27" s="125">
        <f>(F27/52)</f>
        <v>-70.42307692307692</v>
      </c>
      <c r="K27" s="4" t="s">
        <v>201</v>
      </c>
    </row>
    <row r="28" spans="3:15" ht="15.75" x14ac:dyDescent="0.25">
      <c r="D28" s="63"/>
      <c r="E28" s="44"/>
      <c r="F28" s="47"/>
      <c r="G28" s="46"/>
      <c r="H28" s="120"/>
      <c r="I28" s="73"/>
      <c r="J28" s="121"/>
    </row>
    <row r="29" spans="3:15" ht="15.75" x14ac:dyDescent="0.25">
      <c r="D29" s="63" t="s">
        <v>118</v>
      </c>
      <c r="E29" s="44"/>
      <c r="F29" s="47"/>
      <c r="G29" s="46"/>
      <c r="H29" s="120"/>
      <c r="I29" s="73"/>
      <c r="J29" s="121"/>
    </row>
    <row r="30" spans="3:15" ht="15.75" x14ac:dyDescent="0.25">
      <c r="D30" s="63" t="s">
        <v>63</v>
      </c>
      <c r="E30" s="44"/>
      <c r="F30" s="47">
        <f>('2.Property Financial Evaluation'!I36)</f>
        <v>1490</v>
      </c>
      <c r="G30" s="46" t="s">
        <v>39</v>
      </c>
      <c r="H30" s="120"/>
      <c r="I30" s="73"/>
      <c r="J30" s="121"/>
    </row>
    <row r="31" spans="3:15" ht="15.75" x14ac:dyDescent="0.25">
      <c r="D31" s="63" t="s">
        <v>119</v>
      </c>
      <c r="E31" s="44"/>
      <c r="F31" s="47">
        <v>15300</v>
      </c>
      <c r="G31" s="46" t="s">
        <v>39</v>
      </c>
      <c r="H31" s="120"/>
      <c r="I31" s="73"/>
      <c r="J31" s="121"/>
    </row>
    <row r="32" spans="3:15" ht="15.75" x14ac:dyDescent="0.25">
      <c r="D32" s="63"/>
      <c r="E32" s="44" t="s">
        <v>126</v>
      </c>
      <c r="F32" s="50">
        <f>(F30+F31)</f>
        <v>16790</v>
      </c>
      <c r="G32" s="46" t="s">
        <v>39</v>
      </c>
      <c r="H32" s="120"/>
      <c r="I32" s="73"/>
      <c r="J32" s="121"/>
    </row>
    <row r="33" spans="4:10" ht="15.75" x14ac:dyDescent="0.25">
      <c r="D33" s="63"/>
      <c r="E33" s="44"/>
      <c r="F33" s="47"/>
      <c r="G33" s="46"/>
      <c r="H33" s="120"/>
      <c r="I33" s="73"/>
      <c r="J33" s="121"/>
    </row>
    <row r="34" spans="4:10" ht="15.75" x14ac:dyDescent="0.25">
      <c r="D34" s="63" t="s">
        <v>124</v>
      </c>
      <c r="E34" s="44"/>
      <c r="F34" s="51">
        <f>(F27-F32)</f>
        <v>-20452</v>
      </c>
      <c r="G34" s="46"/>
      <c r="H34" s="120"/>
      <c r="I34" s="73"/>
      <c r="J34" s="121"/>
    </row>
    <row r="35" spans="4:10" ht="15.75" x14ac:dyDescent="0.25">
      <c r="D35" s="63"/>
      <c r="E35" s="44"/>
      <c r="F35" s="53"/>
      <c r="G35" s="46"/>
      <c r="H35" s="120"/>
      <c r="I35" s="73"/>
      <c r="J35" s="121"/>
    </row>
    <row r="36" spans="4:10" ht="15.75" x14ac:dyDescent="0.25">
      <c r="D36" s="63" t="s">
        <v>155</v>
      </c>
      <c r="E36" s="44"/>
      <c r="F36" s="53">
        <f>(F22)</f>
        <v>7746.1949999999997</v>
      </c>
      <c r="G36" s="46" t="s">
        <v>159</v>
      </c>
      <c r="H36" s="120"/>
      <c r="I36" s="73"/>
      <c r="J36" s="121"/>
    </row>
    <row r="37" spans="4:10" ht="15.75" x14ac:dyDescent="0.25">
      <c r="D37" s="63"/>
      <c r="E37" s="44"/>
      <c r="F37" s="53"/>
      <c r="G37" s="46"/>
      <c r="H37" s="120"/>
      <c r="I37" s="73"/>
      <c r="J37" s="121"/>
    </row>
    <row r="38" spans="4:10" ht="15.75" x14ac:dyDescent="0.25">
      <c r="D38" s="63" t="s">
        <v>156</v>
      </c>
      <c r="E38" s="44"/>
      <c r="F38" s="67">
        <f>(F27+F36)</f>
        <v>4084.1949999999997</v>
      </c>
      <c r="G38" s="46" t="s">
        <v>160</v>
      </c>
      <c r="H38" s="120"/>
      <c r="I38" s="124" t="s">
        <v>161</v>
      </c>
      <c r="J38" s="126">
        <f>(F38/52)</f>
        <v>78.54221153846153</v>
      </c>
    </row>
    <row r="39" spans="4:10" ht="15" thickBot="1" x14ac:dyDescent="0.25">
      <c r="D39" s="31"/>
      <c r="E39" s="32"/>
      <c r="F39" s="32"/>
      <c r="G39" s="33"/>
      <c r="H39" s="31"/>
      <c r="I39" s="32"/>
      <c r="J39" s="3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opLeftCell="A13" zoomScale="80" zoomScaleNormal="80" workbookViewId="0">
      <selection activeCell="B44" sqref="B44"/>
    </sheetView>
  </sheetViews>
  <sheetFormatPr defaultRowHeight="14.25" x14ac:dyDescent="0.2"/>
  <cols>
    <col min="1" max="2" width="10.28515625" style="4" customWidth="1"/>
    <col min="3" max="3" width="9.140625" style="4"/>
    <col min="4" max="4" width="21.42578125" style="4" customWidth="1"/>
    <col min="5" max="5" width="28.28515625" style="4" customWidth="1"/>
    <col min="6" max="6" width="32.28515625" style="4" customWidth="1"/>
    <col min="7" max="7" width="12.140625" style="4" customWidth="1"/>
    <col min="8" max="9" width="25.42578125" style="4" customWidth="1"/>
    <col min="10" max="10" width="11" style="4" customWidth="1"/>
    <col min="11" max="11" width="21.7109375" style="4" customWidth="1"/>
    <col min="12" max="12" width="9.140625" style="4"/>
    <col min="13" max="13" width="22.28515625" style="4" customWidth="1"/>
    <col min="14" max="14" width="3" style="4" customWidth="1"/>
    <col min="15" max="16384" width="9.140625" style="4"/>
  </cols>
  <sheetData>
    <row r="1" spans="1:32" ht="21" x14ac:dyDescent="0.35">
      <c r="A1" s="5" t="s">
        <v>127</v>
      </c>
      <c r="B1" s="3"/>
      <c r="H1" s="110" t="s">
        <v>197</v>
      </c>
    </row>
    <row r="2" spans="1:32" ht="15" x14ac:dyDescent="0.2">
      <c r="AF2" s="12" t="s">
        <v>44</v>
      </c>
    </row>
    <row r="3" spans="1:32" ht="15" x14ac:dyDescent="0.2">
      <c r="B3" s="19" t="s">
        <v>162</v>
      </c>
      <c r="AF3" s="12" t="s">
        <v>46</v>
      </c>
    </row>
    <row r="4" spans="1:32" ht="15" x14ac:dyDescent="0.2">
      <c r="B4" s="11" t="s">
        <v>163</v>
      </c>
      <c r="AF4" s="12" t="s">
        <v>45</v>
      </c>
    </row>
    <row r="5" spans="1:32" ht="15" x14ac:dyDescent="0.2">
      <c r="B5" s="11" t="s">
        <v>164</v>
      </c>
      <c r="AF5" s="12" t="s">
        <v>47</v>
      </c>
    </row>
    <row r="6" spans="1:32" ht="15" x14ac:dyDescent="0.2">
      <c r="B6" s="12"/>
      <c r="AF6" s="12"/>
    </row>
    <row r="7" spans="1:32" ht="15" x14ac:dyDescent="0.2">
      <c r="B7" s="12" t="s">
        <v>165</v>
      </c>
      <c r="AF7" s="12"/>
    </row>
    <row r="8" spans="1:32" ht="15" x14ac:dyDescent="0.2">
      <c r="B8" s="12"/>
      <c r="AF8" s="12"/>
    </row>
    <row r="9" spans="1:32" ht="15" x14ac:dyDescent="0.2">
      <c r="B9" s="12" t="s">
        <v>166</v>
      </c>
      <c r="AF9" s="12"/>
    </row>
    <row r="10" spans="1:32" ht="15" x14ac:dyDescent="0.2">
      <c r="B10" s="12" t="s">
        <v>167</v>
      </c>
      <c r="AF10" s="12"/>
    </row>
    <row r="11" spans="1:32" ht="15" x14ac:dyDescent="0.2">
      <c r="B11" s="12" t="s">
        <v>168</v>
      </c>
      <c r="AF11" s="12"/>
    </row>
    <row r="12" spans="1:32" ht="15" x14ac:dyDescent="0.2">
      <c r="B12" s="12" t="s">
        <v>169</v>
      </c>
      <c r="AF12" s="12"/>
    </row>
    <row r="13" spans="1:32" ht="15" x14ac:dyDescent="0.2">
      <c r="B13" s="12"/>
      <c r="AF13" s="12"/>
    </row>
    <row r="14" spans="1:32" ht="15" x14ac:dyDescent="0.2">
      <c r="B14" s="12" t="s">
        <v>170</v>
      </c>
      <c r="AF14" s="12"/>
    </row>
    <row r="15" spans="1:32" ht="15.75" x14ac:dyDescent="0.25">
      <c r="B15" s="12" t="s">
        <v>173</v>
      </c>
      <c r="F15" s="35" t="s">
        <v>174</v>
      </c>
      <c r="AF15" s="12"/>
    </row>
    <row r="17" spans="3:11" ht="15" x14ac:dyDescent="0.25">
      <c r="C17" s="6" t="s">
        <v>153</v>
      </c>
      <c r="D17" s="6"/>
      <c r="E17" s="6"/>
      <c r="F17" s="6"/>
    </row>
    <row r="18" spans="3:11" ht="15.75" thickBot="1" x14ac:dyDescent="0.3">
      <c r="G18" s="62" t="s">
        <v>39</v>
      </c>
    </row>
    <row r="19" spans="3:11" ht="15.75" x14ac:dyDescent="0.25">
      <c r="D19" s="34" t="s">
        <v>157</v>
      </c>
      <c r="E19" s="58"/>
      <c r="F19" s="70">
        <f>('2.Property Financial Evaluation'!I33)</f>
        <v>-3662</v>
      </c>
      <c r="G19" s="71" t="s">
        <v>158</v>
      </c>
      <c r="I19" s="68" t="s">
        <v>154</v>
      </c>
      <c r="J19" s="56">
        <f>(F19/52)</f>
        <v>-70.42307692307692</v>
      </c>
      <c r="K19" s="4" t="s">
        <v>177</v>
      </c>
    </row>
    <row r="20" spans="3:11" ht="15.75" x14ac:dyDescent="0.25">
      <c r="D20" s="63"/>
      <c r="E20" s="44"/>
      <c r="F20" s="47"/>
      <c r="G20" s="46"/>
      <c r="H20" s="69"/>
    </row>
    <row r="21" spans="3:11" ht="15.75" x14ac:dyDescent="0.25">
      <c r="D21" s="63" t="s">
        <v>118</v>
      </c>
      <c r="E21" s="44"/>
      <c r="F21" s="47"/>
      <c r="G21" s="46"/>
      <c r="H21" s="69"/>
    </row>
    <row r="22" spans="3:11" ht="15.75" x14ac:dyDescent="0.25">
      <c r="D22" s="63" t="s">
        <v>63</v>
      </c>
      <c r="E22" s="44"/>
      <c r="F22" s="47">
        <f>('2.Property Financial Evaluation'!I36)</f>
        <v>1490</v>
      </c>
      <c r="G22" s="46" t="s">
        <v>39</v>
      </c>
      <c r="H22" s="69"/>
    </row>
    <row r="23" spans="3:11" ht="15.75" x14ac:dyDescent="0.25">
      <c r="D23" s="63" t="s">
        <v>119</v>
      </c>
      <c r="E23" s="44"/>
      <c r="F23" s="47">
        <v>15300</v>
      </c>
      <c r="G23" s="46" t="s">
        <v>39</v>
      </c>
      <c r="H23" s="69"/>
    </row>
    <row r="24" spans="3:11" ht="15.75" x14ac:dyDescent="0.25">
      <c r="D24" s="63"/>
      <c r="E24" s="44" t="s">
        <v>126</v>
      </c>
      <c r="F24" s="50">
        <f>(F22+F23)</f>
        <v>16790</v>
      </c>
      <c r="G24" s="46" t="s">
        <v>39</v>
      </c>
      <c r="H24" s="69"/>
    </row>
    <row r="25" spans="3:11" ht="15.75" x14ac:dyDescent="0.25">
      <c r="D25" s="63"/>
      <c r="E25" s="44"/>
      <c r="F25" s="47"/>
      <c r="G25" s="46"/>
      <c r="H25" s="69"/>
    </row>
    <row r="26" spans="3:11" ht="15.75" x14ac:dyDescent="0.25">
      <c r="D26" s="63" t="s">
        <v>124</v>
      </c>
      <c r="E26" s="44"/>
      <c r="F26" s="51">
        <f>(F19-F24)</f>
        <v>-20452</v>
      </c>
      <c r="G26" s="46"/>
      <c r="H26" s="69"/>
    </row>
    <row r="27" spans="3:11" ht="15.75" x14ac:dyDescent="0.25">
      <c r="D27" s="63"/>
      <c r="E27" s="44"/>
      <c r="F27" s="53"/>
      <c r="G27" s="46"/>
      <c r="H27" s="69"/>
    </row>
    <row r="28" spans="3:11" ht="15.75" x14ac:dyDescent="0.25">
      <c r="D28" s="63" t="s">
        <v>155</v>
      </c>
      <c r="E28" s="44"/>
      <c r="F28" s="53">
        <f>('3. Income Tax Benefits'!F36)</f>
        <v>7746.1949999999997</v>
      </c>
      <c r="G28" s="46" t="s">
        <v>159</v>
      </c>
      <c r="H28" s="69"/>
    </row>
    <row r="29" spans="3:11" ht="15.75" x14ac:dyDescent="0.25">
      <c r="D29" s="63"/>
      <c r="E29" s="44"/>
      <c r="F29" s="53"/>
      <c r="G29" s="46"/>
      <c r="H29" s="69"/>
    </row>
    <row r="30" spans="3:11" ht="15.75" x14ac:dyDescent="0.25">
      <c r="D30" s="63" t="s">
        <v>156</v>
      </c>
      <c r="E30" s="44"/>
      <c r="F30" s="67">
        <f>(F19+F28)</f>
        <v>4084.1949999999997</v>
      </c>
      <c r="G30" s="46" t="s">
        <v>160</v>
      </c>
      <c r="H30" s="69"/>
      <c r="I30" s="68" t="s">
        <v>161</v>
      </c>
      <c r="J30" s="20">
        <f>(F30/52)</f>
        <v>78.54221153846153</v>
      </c>
      <c r="K30" s="4" t="s">
        <v>177</v>
      </c>
    </row>
    <row r="31" spans="3:11" x14ac:dyDescent="0.2">
      <c r="D31" s="72"/>
      <c r="E31" s="73"/>
      <c r="F31" s="73"/>
      <c r="G31" s="74"/>
      <c r="J31" s="20"/>
    </row>
    <row r="32" spans="3:11" ht="15.75" x14ac:dyDescent="0.25">
      <c r="D32" s="63" t="s">
        <v>171</v>
      </c>
      <c r="E32" s="44"/>
      <c r="F32" s="53">
        <f>('2.Property Financial Evaluation'!I25)*-1</f>
        <v>-22041</v>
      </c>
      <c r="G32" s="24" t="s">
        <v>182</v>
      </c>
      <c r="J32" s="20"/>
    </row>
    <row r="33" spans="2:11" ht="15.75" x14ac:dyDescent="0.25">
      <c r="D33" s="63" t="s">
        <v>172</v>
      </c>
      <c r="E33" s="44"/>
      <c r="F33" s="127">
        <v>29329</v>
      </c>
      <c r="G33" s="24" t="s">
        <v>183</v>
      </c>
      <c r="J33" s="20"/>
    </row>
    <row r="34" spans="2:11" ht="15.75" x14ac:dyDescent="0.25">
      <c r="D34" s="63"/>
      <c r="E34" s="44"/>
      <c r="F34" s="44"/>
      <c r="G34" s="24"/>
      <c r="J34" s="20"/>
    </row>
    <row r="35" spans="2:11" ht="16.5" thickBot="1" x14ac:dyDescent="0.3">
      <c r="D35" s="64" t="s">
        <v>175</v>
      </c>
      <c r="E35" s="54"/>
      <c r="F35" s="66">
        <f>(F30-F32-F33)</f>
        <v>-3203.8050000000003</v>
      </c>
      <c r="G35" s="27" t="s">
        <v>184</v>
      </c>
      <c r="I35" s="68" t="s">
        <v>176</v>
      </c>
      <c r="J35" s="56">
        <f>(F35/52)</f>
        <v>-61.611634615384624</v>
      </c>
      <c r="K35" s="4" t="s">
        <v>177</v>
      </c>
    </row>
    <row r="37" spans="2:11" s="12" customFormat="1" ht="15.75" x14ac:dyDescent="0.25">
      <c r="D37" s="9" t="s">
        <v>178</v>
      </c>
      <c r="G37" s="75">
        <f>(F33+F32)</f>
        <v>7288</v>
      </c>
      <c r="H37" s="9" t="s">
        <v>202</v>
      </c>
    </row>
    <row r="38" spans="2:11" s="12" customFormat="1" ht="15.75" x14ac:dyDescent="0.25">
      <c r="D38" s="9" t="s">
        <v>179</v>
      </c>
    </row>
    <row r="39" spans="2:11" s="12" customFormat="1" ht="15.75" x14ac:dyDescent="0.25">
      <c r="D39" s="9" t="s">
        <v>185</v>
      </c>
    </row>
    <row r="40" spans="2:11" s="12" customFormat="1" ht="15" x14ac:dyDescent="0.2"/>
    <row r="41" spans="2:11" s="12" customFormat="1" ht="15.75" x14ac:dyDescent="0.25">
      <c r="B41" s="9" t="s">
        <v>186</v>
      </c>
    </row>
    <row r="42" spans="2:11" s="12" customFormat="1" ht="15.75" x14ac:dyDescent="0.25">
      <c r="B42" s="9" t="s">
        <v>180</v>
      </c>
    </row>
  </sheetData>
  <hyperlinks>
    <hyperlink ref="F1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Welcome</vt:lpstr>
      <vt:lpstr>1. Property Purchase Data</vt:lpstr>
      <vt:lpstr>2.Property Financial Evaluation</vt:lpstr>
      <vt:lpstr>3. Income Tax Benefits</vt:lpstr>
      <vt:lpstr>4. Income Tax Benefits 2</vt:lpstr>
      <vt:lpstr>'3. Income Tax Benefits'!Freq.</vt:lpstr>
      <vt:lpstr>'4. Income Tax Benefits 2'!Freq.</vt:lpstr>
      <vt:lpstr>Freq.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2017-06-01T01:23:19Z</dcterms:modified>
</cp:coreProperties>
</file>