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aul\PAS website Paul Gerrard\"/>
    </mc:Choice>
  </mc:AlternateContent>
  <bookViews>
    <workbookView xWindow="0" yWindow="0" windowWidth="21570" windowHeight="8145"/>
  </bookViews>
  <sheets>
    <sheet name="Instructions" sheetId="5" r:id="rId1"/>
    <sheet name="Blended Calc Full Yr" sheetId="1" r:id="rId2"/>
    <sheet name="Blended Calc Loan Start" sheetId="4" r:id="rId3"/>
    <sheet name="Redraw Calc" sheetId="3" r:id="rId4"/>
  </sheets>
  <calcPr calcId="152511"/>
</workbook>
</file>

<file path=xl/calcChain.xml><?xml version="1.0" encoding="utf-8"?>
<calcChain xmlns="http://schemas.openxmlformats.org/spreadsheetml/2006/main">
  <c r="E25" i="4" l="1"/>
  <c r="H12" i="4"/>
  <c r="H5" i="4"/>
  <c r="H6" i="4"/>
  <c r="E49" i="4"/>
  <c r="F49" i="4"/>
  <c r="E47" i="4"/>
  <c r="E46" i="4"/>
  <c r="F46" i="4"/>
  <c r="E44" i="4"/>
  <c r="F44" i="4"/>
  <c r="E42" i="4"/>
  <c r="F42" i="4"/>
  <c r="E41" i="4"/>
  <c r="F41" i="4"/>
  <c r="E39" i="4"/>
  <c r="F39" i="4"/>
  <c r="E38" i="4"/>
  <c r="F38" i="4"/>
  <c r="E37" i="4"/>
  <c r="E35" i="4"/>
  <c r="F35" i="4"/>
  <c r="E33" i="4"/>
  <c r="F33" i="4"/>
  <c r="E32" i="4"/>
  <c r="F32" i="4"/>
  <c r="E30" i="4"/>
  <c r="F30" i="4"/>
  <c r="E29" i="4"/>
  <c r="F29" i="4"/>
  <c r="E28" i="4"/>
  <c r="F28" i="4"/>
  <c r="E26" i="4"/>
  <c r="F26" i="4"/>
  <c r="E24" i="4"/>
  <c r="F24" i="4"/>
  <c r="E23" i="4"/>
  <c r="F23" i="4"/>
  <c r="E17" i="4"/>
  <c r="F17" i="4"/>
  <c r="E15" i="4"/>
  <c r="F15" i="4"/>
  <c r="E14" i="4"/>
  <c r="F14" i="4"/>
  <c r="E12" i="4"/>
  <c r="F12" i="4"/>
  <c r="E11" i="4"/>
  <c r="F11" i="4"/>
  <c r="E10" i="4"/>
  <c r="F10" i="4"/>
  <c r="E8" i="4"/>
  <c r="F8" i="4"/>
  <c r="E7" i="4"/>
  <c r="F7" i="4"/>
  <c r="F9" i="4"/>
  <c r="E6" i="4"/>
  <c r="F6" i="4"/>
  <c r="H12" i="3"/>
  <c r="F12" i="3"/>
  <c r="E12" i="3"/>
  <c r="E9" i="3"/>
  <c r="F9" i="3"/>
  <c r="H8" i="3"/>
  <c r="H7" i="3"/>
  <c r="G65" i="1"/>
  <c r="G64" i="1"/>
  <c r="F65" i="1"/>
  <c r="F64" i="1"/>
  <c r="E65" i="1"/>
  <c r="E64" i="1"/>
  <c r="E61" i="1"/>
  <c r="F61" i="1"/>
  <c r="E59" i="1"/>
  <c r="F59" i="1"/>
  <c r="E58" i="1"/>
  <c r="E62" i="1"/>
  <c r="H53" i="1"/>
  <c r="H54" i="1"/>
  <c r="H55" i="1"/>
  <c r="H56" i="1"/>
  <c r="H57" i="1"/>
  <c r="E56" i="1"/>
  <c r="F56" i="1"/>
  <c r="E54" i="1"/>
  <c r="F54" i="1"/>
  <c r="E53" i="1"/>
  <c r="E51" i="1"/>
  <c r="F51" i="1"/>
  <c r="E50" i="1"/>
  <c r="F50" i="1"/>
  <c r="E49" i="1"/>
  <c r="F49" i="1"/>
  <c r="E47" i="1"/>
  <c r="F47" i="1"/>
  <c r="E45" i="1"/>
  <c r="F45" i="1"/>
  <c r="E44" i="1"/>
  <c r="F44" i="1"/>
  <c r="E42" i="1"/>
  <c r="F42" i="1"/>
  <c r="E41" i="1"/>
  <c r="F41" i="1"/>
  <c r="E40" i="1"/>
  <c r="E43" i="1"/>
  <c r="E38" i="1"/>
  <c r="F38" i="1"/>
  <c r="E36" i="1"/>
  <c r="F36" i="1"/>
  <c r="E35" i="1"/>
  <c r="F35" i="1"/>
  <c r="F39" i="1"/>
  <c r="E33" i="1"/>
  <c r="F33" i="1"/>
  <c r="E32" i="1"/>
  <c r="F32" i="1"/>
  <c r="E31" i="1"/>
  <c r="E34" i="1"/>
  <c r="D34" i="1"/>
  <c r="E29" i="1"/>
  <c r="F29" i="1"/>
  <c r="E27" i="1"/>
  <c r="F27" i="1"/>
  <c r="E26" i="1"/>
  <c r="F26" i="1"/>
  <c r="E24" i="1"/>
  <c r="F24" i="1"/>
  <c r="E22" i="1"/>
  <c r="F22" i="1"/>
  <c r="E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F13" i="1"/>
  <c r="F12" i="1"/>
  <c r="E13" i="1"/>
  <c r="E12" i="1"/>
  <c r="E7" i="1"/>
  <c r="F7" i="1"/>
  <c r="E6" i="1"/>
  <c r="E11" i="1"/>
  <c r="E10" i="1"/>
  <c r="F10" i="1"/>
  <c r="E9" i="1"/>
  <c r="F9" i="1"/>
  <c r="F8" i="1"/>
  <c r="E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7" i="1"/>
  <c r="H6" i="1"/>
  <c r="F5" i="1"/>
  <c r="E5" i="1"/>
  <c r="F58" i="1"/>
  <c r="F62" i="1"/>
  <c r="H58" i="1"/>
  <c r="H59" i="1"/>
  <c r="H60" i="1"/>
  <c r="H61" i="1"/>
  <c r="H62" i="1"/>
  <c r="F53" i="1"/>
  <c r="E52" i="1"/>
  <c r="D52" i="1"/>
  <c r="F48" i="1"/>
  <c r="F52" i="1"/>
  <c r="E48" i="1"/>
  <c r="D48" i="1"/>
  <c r="D43" i="1"/>
  <c r="F40" i="1"/>
  <c r="F43" i="1"/>
  <c r="E39" i="1"/>
  <c r="D39" i="1"/>
  <c r="F31" i="1"/>
  <c r="F34" i="1"/>
  <c r="F30" i="1"/>
  <c r="E25" i="1"/>
  <c r="E30" i="1"/>
  <c r="D30" i="1"/>
  <c r="D11" i="1"/>
  <c r="D20" i="1"/>
  <c r="D16" i="1"/>
  <c r="F21" i="1"/>
  <c r="F25" i="1"/>
  <c r="F6" i="1"/>
  <c r="F11" i="1"/>
  <c r="D62" i="1"/>
  <c r="E57" i="1"/>
  <c r="D57" i="1"/>
  <c r="F57" i="1"/>
  <c r="D25" i="1"/>
  <c r="E9" i="4"/>
  <c r="H7" i="4"/>
  <c r="H8" i="4"/>
  <c r="H9" i="4"/>
  <c r="H10" i="4"/>
  <c r="H11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F13" i="4"/>
  <c r="F18" i="4"/>
  <c r="F47" i="4"/>
  <c r="F37" i="4"/>
  <c r="D9" i="4"/>
  <c r="E13" i="4"/>
  <c r="D13" i="4"/>
  <c r="E18" i="4"/>
  <c r="D18" i="4"/>
  <c r="E21" i="4"/>
  <c r="F21" i="4"/>
  <c r="E20" i="4"/>
  <c r="F20" i="4"/>
  <c r="E19" i="4"/>
  <c r="E22" i="4"/>
  <c r="E27" i="4"/>
  <c r="F19" i="4"/>
  <c r="F22" i="4"/>
  <c r="F27" i="4"/>
  <c r="F31" i="4"/>
  <c r="F36" i="4"/>
  <c r="F40" i="4"/>
  <c r="F45" i="4"/>
  <c r="F50" i="4"/>
  <c r="D22" i="4"/>
  <c r="D27" i="4"/>
  <c r="E31" i="4"/>
  <c r="E36" i="4"/>
  <c r="D31" i="4"/>
  <c r="D36" i="4"/>
  <c r="E40" i="4"/>
  <c r="E45" i="4"/>
  <c r="D40" i="4"/>
  <c r="E50" i="4"/>
  <c r="D50" i="4"/>
  <c r="D45" i="4"/>
</calcChain>
</file>

<file path=xl/sharedStrings.xml><?xml version="1.0" encoding="utf-8"?>
<sst xmlns="http://schemas.openxmlformats.org/spreadsheetml/2006/main" count="141" uniqueCount="54">
  <si>
    <t>Deductible</t>
  </si>
  <si>
    <t>Non-Deductible</t>
  </si>
  <si>
    <t>Total</t>
  </si>
  <si>
    <t>Fee</t>
  </si>
  <si>
    <t>Movement</t>
  </si>
  <si>
    <t>Interest</t>
  </si>
  <si>
    <t>Repayt</t>
  </si>
  <si>
    <t>%</t>
  </si>
  <si>
    <t>Private Drawn Funds</t>
  </si>
  <si>
    <t>Fees</t>
  </si>
  <si>
    <t>This sheet is ONLY to be used to calculate the deductible v's non-deductible for a redrawn amount at a single specific point in time</t>
  </si>
  <si>
    <t>Redrawn amount for new car</t>
  </si>
  <si>
    <t>Balance of Loan on day prior to redraw</t>
  </si>
  <si>
    <t>Tip - Only enter a non-deductible opening balance if loan</t>
  </si>
  <si>
    <t>is already blended</t>
  </si>
  <si>
    <t xml:space="preserve"> </t>
  </si>
  <si>
    <t>Calculated Deductible v Non-Deductible</t>
  </si>
  <si>
    <t>Tip : Field H11 should be 100.0000%</t>
  </si>
  <si>
    <t>ONLY enter values in Grey shaded fields</t>
  </si>
  <si>
    <t>Loan Opening Balance</t>
  </si>
  <si>
    <t>Thereafter use the Blended Calc Loan Strat sheet (not the full year version)</t>
  </si>
  <si>
    <t>Tip :  Ensure first month interest is split also for the no of days</t>
  </si>
  <si>
    <t>eg : non-deductible is 27 days and deductible is 31 days</t>
  </si>
  <si>
    <t>Example of privately drawn funds.</t>
  </si>
  <si>
    <t>Note if this occurs adjust next non-deductible interest for days</t>
  </si>
  <si>
    <t>copied to next month etc  eg Field D22 is copied to D23,24,25,26</t>
  </si>
  <si>
    <t xml:space="preserve">Ensure all "end of month"deductible percentages are correct and </t>
  </si>
  <si>
    <t>Field D27 will reclaculate. Then proceed to next month etc</t>
  </si>
  <si>
    <t>Blended Loan Calculator</t>
  </si>
  <si>
    <t>serious errors and not detect this. Price Accounting Services Pty Ltd does not warrant ANY accuracy or correct outcome</t>
  </si>
  <si>
    <t>AND we charge a separate fee for this service.</t>
  </si>
  <si>
    <t>Price Accounting Services Pty Ltd (PAS) welcomes clients statements to reconstruct a blended loan. Cost will be</t>
  </si>
  <si>
    <t>Paul Gerrard on 02 9875-2444 to discuss this service.</t>
  </si>
  <si>
    <t>Instructions :</t>
  </si>
  <si>
    <t>Where the blended loan deductible v's non-deductible percentage is not known the simplest approach is to</t>
  </si>
  <si>
    <t>For a new blended loan amount being drawn commence with the Redraw Calc Sheet.</t>
  </si>
  <si>
    <t>Then use the Blended Loan Calc sheet thereafter.</t>
  </si>
  <si>
    <t>For an existing blended loan where the deductible percentage is known use the Blended  Calc Full Yr sheet</t>
  </si>
  <si>
    <t>Ensure that any new amounts drawn during the year are correctly entered using tips from the Blended Calc Loan Start sheet</t>
  </si>
  <si>
    <t>obtain copies of the loan since it FIRST became blended. Use the redraw calc then the Blended Calc Loan Start for the first year</t>
  </si>
  <si>
    <t>non-deductible as Deductible #2.</t>
  </si>
  <si>
    <t>quoted on request. To obtain this service send statements to us for review or call</t>
  </si>
  <si>
    <t>paulgerrard@pricefinancial.com.au</t>
  </si>
  <si>
    <t>recommend a customised sheet be prepared. This would be provided for a fee quoted on request.</t>
  </si>
  <si>
    <t>See : Blended Loan Calc Start page for tips on use</t>
  </si>
  <si>
    <t xml:space="preserve">individual taxpayer (or couple) who may only personally use the template. </t>
  </si>
  <si>
    <t>Note that the very nature of this template is complex. Novice or proficient excel users may encounter</t>
  </si>
  <si>
    <t xml:space="preserve">arising from this calculator unless Price Accounting Services Pty Ltd (PAS)  perform the apportionment. </t>
  </si>
  <si>
    <r>
      <t xml:space="preserve">Providing this template to PAS for tax return preparation will </t>
    </r>
    <r>
      <rPr>
        <b/>
        <u/>
        <sz val="11"/>
        <color indexed="8"/>
        <rFont val="Calibri"/>
        <family val="2"/>
      </rPr>
      <t>NOT INVOLVE REVIEW</t>
    </r>
    <r>
      <rPr>
        <b/>
        <sz val="11"/>
        <color indexed="8"/>
        <rFont val="Calibri"/>
        <family val="2"/>
      </rPr>
      <t xml:space="preserve"> unless we are explicitly requested</t>
    </r>
  </si>
  <si>
    <t>Therafter for EACH year use the blended loan calculator.</t>
  </si>
  <si>
    <r>
      <t xml:space="preserve">My blended loan contains </t>
    </r>
    <r>
      <rPr>
        <b/>
        <sz val="9"/>
        <color indexed="8"/>
        <rFont val="Calibri"/>
        <family val="2"/>
      </rPr>
      <t>two deductibles and no private use</t>
    </r>
    <r>
      <rPr>
        <sz val="9"/>
        <color indexed="8"/>
        <rFont val="Calibri"/>
        <family val="2"/>
      </rPr>
      <t xml:space="preserve"> - Can I still use this? Yes. Rename the column labelled as </t>
    </r>
  </si>
  <si>
    <r>
      <t xml:space="preserve">My blended loan contains </t>
    </r>
    <r>
      <rPr>
        <b/>
        <sz val="9"/>
        <color indexed="8"/>
        <rFont val="Calibri"/>
        <family val="2"/>
      </rPr>
      <t>three or more mixed uses</t>
    </r>
    <r>
      <rPr>
        <sz val="9"/>
        <color indexed="8"/>
        <rFont val="Calibri"/>
        <family val="2"/>
      </rPr>
      <t xml:space="preserve"> - Can I still use the calculator? No. Price Accounting Services Pty Ltd</t>
    </r>
  </si>
  <si>
    <t>This excel template should not be re-engineered by any other person including a taxpayer using the template.</t>
  </si>
  <si>
    <t>This template is freely provided but is covered by copyright. It should not be used, copied or distributed by anyone except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</si>
</sst>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8" formatCode="0.0000%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44" fontId="5" fillId="0" borderId="0" xfId="1" applyFont="1"/>
    <xf numFmtId="14" fontId="0" fillId="0" borderId="0" xfId="0" applyNumberFormat="1"/>
    <xf numFmtId="0" fontId="7" fillId="0" borderId="0" xfId="0" applyFont="1"/>
    <xf numFmtId="44" fontId="0" fillId="0" borderId="0" xfId="0" applyNumberFormat="1"/>
    <xf numFmtId="10" fontId="5" fillId="0" borderId="0" xfId="3" applyNumberFormat="1" applyFont="1"/>
    <xf numFmtId="44" fontId="5" fillId="0" borderId="1" xfId="1" applyFont="1" applyBorder="1"/>
    <xf numFmtId="178" fontId="5" fillId="0" borderId="0" xfId="3" applyNumberFormat="1" applyFont="1"/>
    <xf numFmtId="178" fontId="0" fillId="0" borderId="0" xfId="0" applyNumberFormat="1"/>
    <xf numFmtId="14" fontId="0" fillId="2" borderId="0" xfId="0" applyNumberFormat="1" applyFill="1"/>
    <xf numFmtId="0" fontId="0" fillId="2" borderId="0" xfId="0" applyFill="1"/>
    <xf numFmtId="10" fontId="5" fillId="2" borderId="0" xfId="3" applyNumberFormat="1" applyFont="1" applyFill="1"/>
    <xf numFmtId="44" fontId="5" fillId="2" borderId="0" xfId="1" applyFont="1" applyFill="1"/>
    <xf numFmtId="44" fontId="5" fillId="2" borderId="1" xfId="1" applyFont="1" applyFill="1" applyBorder="1"/>
    <xf numFmtId="0" fontId="8" fillId="0" borderId="0" xfId="0" applyFont="1"/>
    <xf numFmtId="0" fontId="6" fillId="0" borderId="0" xfId="2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0</xdr:row>
      <xdr:rowOff>0</xdr:rowOff>
    </xdr:from>
    <xdr:to>
      <xdr:col>17</xdr:col>
      <xdr:colOff>57150</xdr:colOff>
      <xdr:row>7</xdr:row>
      <xdr:rowOff>14630400</xdr:rowOff>
    </xdr:to>
    <xdr:pic>
      <xdr:nvPicPr>
        <xdr:cNvPr id="30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0"/>
          <a:ext cx="2181225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aulgerrard@pricefinancial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topLeftCell="A13" workbookViewId="0">
      <selection activeCell="B36" sqref="B36"/>
    </sheetView>
  </sheetViews>
  <sheetFormatPr defaultRowHeight="15" x14ac:dyDescent="0.25"/>
  <sheetData>
    <row r="1" spans="2:14" ht="61.5" x14ac:dyDescent="0.9">
      <c r="B1" s="14" t="s">
        <v>28</v>
      </c>
    </row>
    <row r="4" spans="2:14" x14ac:dyDescent="0.25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4" x14ac:dyDescent="0.25">
      <c r="B5" s="3" t="s">
        <v>45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x14ac:dyDescent="0.25">
      <c r="B6" s="3" t="s">
        <v>46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4" x14ac:dyDescent="0.25">
      <c r="B7" s="3" t="s">
        <v>29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2:14" x14ac:dyDescent="0.25">
      <c r="B8" s="3" t="s">
        <v>47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4" x14ac:dyDescent="0.25">
      <c r="B9" s="3" t="s">
        <v>48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2:14" x14ac:dyDescent="0.25">
      <c r="B10" s="3" t="s">
        <v>30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4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4" x14ac:dyDescent="0.25">
      <c r="B12" s="3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4" x14ac:dyDescent="0.25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N13" s="15" t="s">
        <v>42</v>
      </c>
    </row>
    <row r="14" spans="2:14" x14ac:dyDescent="0.25">
      <c r="B14" s="3" t="s">
        <v>32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4" ht="15.75" thickBot="1" x14ac:dyDescent="0.3"/>
    <row r="16" spans="2:14" x14ac:dyDescent="0.25">
      <c r="B16" s="16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2:13" x14ac:dyDescent="0.25">
      <c r="B17" s="19">
        <v>1</v>
      </c>
      <c r="C17" s="20" t="s">
        <v>35</v>
      </c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2:13" x14ac:dyDescent="0.25">
      <c r="B18" s="19" t="s">
        <v>15</v>
      </c>
      <c r="C18" s="20" t="s">
        <v>36</v>
      </c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2:1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2:13" x14ac:dyDescent="0.25">
      <c r="B20" s="19">
        <v>2</v>
      </c>
      <c r="C20" s="20" t="s">
        <v>37</v>
      </c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2:13" x14ac:dyDescent="0.25">
      <c r="B21" s="19"/>
      <c r="C21" s="20" t="s">
        <v>38</v>
      </c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2:1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2:13" x14ac:dyDescent="0.25">
      <c r="B23" s="19">
        <v>3</v>
      </c>
      <c r="C23" s="20" t="s">
        <v>34</v>
      </c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2:13" x14ac:dyDescent="0.25">
      <c r="B24" s="19"/>
      <c r="C24" s="20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2:13" x14ac:dyDescent="0.25">
      <c r="B25" s="19"/>
      <c r="C25" s="20" t="s">
        <v>49</v>
      </c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2:1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2:13" x14ac:dyDescent="0.25">
      <c r="B27" s="19">
        <v>4</v>
      </c>
      <c r="C27" s="20" t="s">
        <v>50</v>
      </c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2:13" x14ac:dyDescent="0.25">
      <c r="B28" s="19"/>
      <c r="C28" s="20" t="s">
        <v>40</v>
      </c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2:13" x14ac:dyDescent="0.25">
      <c r="B30" s="19">
        <v>5</v>
      </c>
      <c r="C30" s="20" t="s">
        <v>51</v>
      </c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2:13" x14ac:dyDescent="0.25">
      <c r="B31" s="19"/>
      <c r="C31" s="20" t="s">
        <v>43</v>
      </c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2:13" ht="15.75" thickBot="1" x14ac:dyDescent="0.3">
      <c r="B32" s="22"/>
      <c r="C32" s="23" t="s">
        <v>52</v>
      </c>
      <c r="D32" s="23"/>
      <c r="E32" s="23"/>
      <c r="F32" s="23"/>
      <c r="G32" s="23"/>
      <c r="H32" s="23"/>
      <c r="I32" s="23"/>
      <c r="J32" s="23"/>
      <c r="K32" s="23"/>
      <c r="L32" s="23"/>
      <c r="M32" s="24"/>
    </row>
  </sheetData>
  <hyperlinks>
    <hyperlink ref="N1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0"/>
  <sheetViews>
    <sheetView topLeftCell="A4" workbookViewId="0">
      <selection activeCell="J5" sqref="J5"/>
    </sheetView>
  </sheetViews>
  <sheetFormatPr defaultRowHeight="15" x14ac:dyDescent="0.25"/>
  <cols>
    <col min="2" max="2" width="10.7109375" bestFit="1" customWidth="1"/>
    <col min="3" max="3" width="24" customWidth="1"/>
    <col min="4" max="4" width="8.5703125" customWidth="1"/>
    <col min="5" max="8" width="20.140625" customWidth="1"/>
    <col min="9" max="9" width="3.28515625" customWidth="1"/>
  </cols>
  <sheetData>
    <row r="4" spans="1:10" x14ac:dyDescent="0.25">
      <c r="D4" t="s">
        <v>7</v>
      </c>
      <c r="E4" s="3" t="s">
        <v>0</v>
      </c>
      <c r="F4" s="3" t="s">
        <v>1</v>
      </c>
      <c r="G4" s="3" t="s">
        <v>4</v>
      </c>
      <c r="H4" s="3" t="s">
        <v>2</v>
      </c>
    </row>
    <row r="5" spans="1:10" x14ac:dyDescent="0.25">
      <c r="A5" t="s">
        <v>19</v>
      </c>
      <c r="E5" s="1">
        <f>(H5*0.8051)</f>
        <v>551415.31673900003</v>
      </c>
      <c r="F5" s="1">
        <f>(H5-E5)</f>
        <v>133487.57326099998</v>
      </c>
      <c r="G5" s="1"/>
      <c r="H5" s="1">
        <v>684902.89</v>
      </c>
      <c r="J5" s="3" t="s">
        <v>44</v>
      </c>
    </row>
    <row r="6" spans="1:10" x14ac:dyDescent="0.25">
      <c r="B6" s="2">
        <v>41821</v>
      </c>
      <c r="C6" t="s">
        <v>3</v>
      </c>
      <c r="D6" s="5">
        <v>0.80510000000000004</v>
      </c>
      <c r="E6" s="1">
        <f>(G6*D6)</f>
        <v>6.4408000000000003</v>
      </c>
      <c r="F6" s="1">
        <f>(G6-E6)</f>
        <v>1.5591999999999997</v>
      </c>
      <c r="G6" s="1">
        <v>8</v>
      </c>
      <c r="H6" s="4">
        <f>(H5+G6)</f>
        <v>684910.89</v>
      </c>
    </row>
    <row r="7" spans="1:10" x14ac:dyDescent="0.25">
      <c r="B7" s="2">
        <v>41821</v>
      </c>
      <c r="C7" t="s">
        <v>5</v>
      </c>
      <c r="D7" s="5">
        <v>0.80510000000000004</v>
      </c>
      <c r="E7" s="1">
        <f>(G7*D7)</f>
        <v>2454.5888800000002</v>
      </c>
      <c r="F7" s="1">
        <f>(G7-E7)</f>
        <v>594.21111999999994</v>
      </c>
      <c r="G7" s="1">
        <v>3048.8</v>
      </c>
      <c r="H7" s="4">
        <f>(H6+G7)</f>
        <v>687959.69000000006</v>
      </c>
    </row>
    <row r="8" spans="1:10" x14ac:dyDescent="0.25">
      <c r="B8" s="2">
        <v>41822</v>
      </c>
      <c r="C8" t="s">
        <v>6</v>
      </c>
      <c r="D8" s="5">
        <v>0.80510000000000004</v>
      </c>
      <c r="E8" s="1">
        <f>(G8*D8)</f>
        <v>-1610.2</v>
      </c>
      <c r="F8" s="1">
        <f>(G8-E8)</f>
        <v>-389.79999999999995</v>
      </c>
      <c r="G8" s="1">
        <v>-2000</v>
      </c>
      <c r="H8" s="4">
        <f t="shared" ref="H8:H62" si="0">(H7+G8)</f>
        <v>685959.69000000006</v>
      </c>
    </row>
    <row r="9" spans="1:10" x14ac:dyDescent="0.25">
      <c r="B9" s="2">
        <v>41838</v>
      </c>
      <c r="C9" t="s">
        <v>6</v>
      </c>
      <c r="D9" s="5">
        <v>0.80510000000000004</v>
      </c>
      <c r="E9" s="1">
        <f>(G9*D9)</f>
        <v>-2012.75</v>
      </c>
      <c r="F9" s="1">
        <f>(G9-E9)</f>
        <v>-487.25</v>
      </c>
      <c r="G9" s="1">
        <v>-2500</v>
      </c>
      <c r="H9" s="4">
        <f t="shared" si="0"/>
        <v>683459.69000000006</v>
      </c>
    </row>
    <row r="10" spans="1:10" x14ac:dyDescent="0.25">
      <c r="B10" s="2">
        <v>41849</v>
      </c>
      <c r="C10" t="s">
        <v>6</v>
      </c>
      <c r="D10" s="5">
        <v>0.80510000000000004</v>
      </c>
      <c r="E10" s="6">
        <f>(G10*D10)</f>
        <v>-1610.2</v>
      </c>
      <c r="F10" s="6">
        <f>(G10-E10)</f>
        <v>-389.79999999999995</v>
      </c>
      <c r="G10" s="6">
        <v>-2000</v>
      </c>
      <c r="H10" s="4">
        <f t="shared" si="0"/>
        <v>681459.69000000006</v>
      </c>
    </row>
    <row r="11" spans="1:10" x14ac:dyDescent="0.25">
      <c r="D11" s="5">
        <f>(E11/H11)</f>
        <v>0.80510000000000015</v>
      </c>
      <c r="E11" s="1">
        <f>SUM(E5:E10)</f>
        <v>548643.19641900016</v>
      </c>
      <c r="F11" s="1">
        <f>SUM(F5:F10)</f>
        <v>132816.49358099999</v>
      </c>
      <c r="G11" s="1"/>
      <c r="H11" s="4">
        <f t="shared" si="0"/>
        <v>681459.69000000006</v>
      </c>
    </row>
    <row r="12" spans="1:10" x14ac:dyDescent="0.25">
      <c r="B12" s="2">
        <v>41852</v>
      </c>
      <c r="C12" t="s">
        <v>5</v>
      </c>
      <c r="D12" s="5">
        <v>0.80510000000000004</v>
      </c>
      <c r="E12" s="1">
        <f>(G12*D12)</f>
        <v>2532.9009570000003</v>
      </c>
      <c r="F12" s="1">
        <f t="shared" ref="F12:F61" si="1">(G12-E12)</f>
        <v>613.16904299999987</v>
      </c>
      <c r="G12" s="1">
        <v>3146.07</v>
      </c>
      <c r="H12" s="4">
        <f t="shared" si="0"/>
        <v>684605.76</v>
      </c>
    </row>
    <row r="13" spans="1:10" x14ac:dyDescent="0.25">
      <c r="B13" s="2">
        <v>41852</v>
      </c>
      <c r="C13" t="s">
        <v>3</v>
      </c>
      <c r="D13" s="5">
        <v>0.80510000000000004</v>
      </c>
      <c r="E13" s="1">
        <f>(G13*D13)</f>
        <v>6.4408000000000003</v>
      </c>
      <c r="F13" s="1">
        <f t="shared" si="1"/>
        <v>1.5591999999999997</v>
      </c>
      <c r="G13" s="1">
        <v>8</v>
      </c>
      <c r="H13" s="4">
        <f t="shared" si="0"/>
        <v>684613.76</v>
      </c>
    </row>
    <row r="14" spans="1:10" x14ac:dyDescent="0.25">
      <c r="B14" s="2">
        <v>41864</v>
      </c>
      <c r="C14" t="s">
        <v>6</v>
      </c>
      <c r="D14" s="5">
        <v>0.80510000000000004</v>
      </c>
      <c r="E14" s="1">
        <f>(G14*D14)</f>
        <v>-1207.6500000000001</v>
      </c>
      <c r="F14" s="1">
        <f t="shared" si="1"/>
        <v>-292.34999999999991</v>
      </c>
      <c r="G14" s="1">
        <v>-1500</v>
      </c>
      <c r="H14" s="4">
        <f t="shared" si="0"/>
        <v>683113.76</v>
      </c>
    </row>
    <row r="15" spans="1:10" x14ac:dyDescent="0.25">
      <c r="B15" s="2">
        <v>41880</v>
      </c>
      <c r="C15" t="s">
        <v>6</v>
      </c>
      <c r="D15" s="5">
        <v>0.80510000000000004</v>
      </c>
      <c r="E15" s="6">
        <f>(G15*D15)</f>
        <v>-4830.6000000000004</v>
      </c>
      <c r="F15" s="6">
        <f t="shared" si="1"/>
        <v>-1169.3999999999996</v>
      </c>
      <c r="G15" s="6">
        <v>-6000</v>
      </c>
      <c r="H15" s="4">
        <f t="shared" si="0"/>
        <v>677113.76</v>
      </c>
    </row>
    <row r="16" spans="1:10" x14ac:dyDescent="0.25">
      <c r="D16" s="5">
        <f>(E16/H16)</f>
        <v>0.80510000000000015</v>
      </c>
      <c r="E16" s="1">
        <f>SUM(E11:E15)</f>
        <v>545144.28817600012</v>
      </c>
      <c r="F16" s="1">
        <f>SUM(F11:F15)</f>
        <v>131969.47182399998</v>
      </c>
      <c r="G16" s="1"/>
      <c r="H16" s="4">
        <f t="shared" si="0"/>
        <v>677113.76</v>
      </c>
    </row>
    <row r="17" spans="2:8" x14ac:dyDescent="0.25">
      <c r="B17" s="2">
        <v>41883</v>
      </c>
      <c r="C17" t="s">
        <v>5</v>
      </c>
      <c r="D17" s="5">
        <v>0.80510000000000004</v>
      </c>
      <c r="E17" s="1">
        <f>(G17*D17)</f>
        <v>2527.0156760000004</v>
      </c>
      <c r="F17" s="1">
        <f t="shared" si="1"/>
        <v>611.74432399999978</v>
      </c>
      <c r="G17" s="1">
        <v>3138.76</v>
      </c>
      <c r="H17" s="4">
        <f t="shared" si="0"/>
        <v>680252.52</v>
      </c>
    </row>
    <row r="18" spans="2:8" x14ac:dyDescent="0.25">
      <c r="B18" s="2">
        <v>41883</v>
      </c>
      <c r="C18" t="s">
        <v>3</v>
      </c>
      <c r="D18" s="5">
        <v>0.80510000000000004</v>
      </c>
      <c r="E18" s="1">
        <f>(G18*D18)</f>
        <v>6.4408000000000003</v>
      </c>
      <c r="F18" s="1">
        <f t="shared" si="1"/>
        <v>1.5591999999999997</v>
      </c>
      <c r="G18" s="1">
        <v>8</v>
      </c>
      <c r="H18" s="4">
        <f t="shared" si="0"/>
        <v>680260.52</v>
      </c>
    </row>
    <row r="19" spans="2:8" x14ac:dyDescent="0.25">
      <c r="B19" s="2">
        <v>41908</v>
      </c>
      <c r="C19" t="s">
        <v>6</v>
      </c>
      <c r="D19" s="5">
        <v>0.80510000000000004</v>
      </c>
      <c r="E19" s="6">
        <f>(G19*D19)</f>
        <v>-4830.6000000000004</v>
      </c>
      <c r="F19" s="6">
        <f t="shared" si="1"/>
        <v>-1169.3999999999996</v>
      </c>
      <c r="G19" s="6">
        <v>-6000</v>
      </c>
      <c r="H19" s="4">
        <f t="shared" si="0"/>
        <v>674260.52</v>
      </c>
    </row>
    <row r="20" spans="2:8" x14ac:dyDescent="0.25">
      <c r="D20" s="5">
        <f>(E20/H20)</f>
        <v>0.80510000000000026</v>
      </c>
      <c r="E20" s="1">
        <f>SUM(E16:E19)</f>
        <v>542847.14465200016</v>
      </c>
      <c r="F20" s="1">
        <f>SUM(F16:F19)</f>
        <v>131413.37534799997</v>
      </c>
      <c r="G20" s="1"/>
      <c r="H20" s="4">
        <f t="shared" si="0"/>
        <v>674260.52</v>
      </c>
    </row>
    <row r="21" spans="2:8" x14ac:dyDescent="0.25">
      <c r="B21" s="2">
        <v>41913</v>
      </c>
      <c r="C21" t="s">
        <v>5</v>
      </c>
      <c r="D21" s="5">
        <v>0.80510000000000004</v>
      </c>
      <c r="E21" s="1">
        <f>(G21*D21)</f>
        <v>2431.7159889999998</v>
      </c>
      <c r="F21" s="1">
        <f t="shared" si="1"/>
        <v>588.67401100000006</v>
      </c>
      <c r="G21" s="1">
        <v>3020.39</v>
      </c>
      <c r="H21" s="4">
        <f t="shared" si="0"/>
        <v>677280.91</v>
      </c>
    </row>
    <row r="22" spans="2:8" x14ac:dyDescent="0.25">
      <c r="B22" s="2">
        <v>41913</v>
      </c>
      <c r="C22" t="s">
        <v>3</v>
      </c>
      <c r="D22" s="5">
        <v>0.80510000000000004</v>
      </c>
      <c r="E22" s="1">
        <f>(G22*D22)</f>
        <v>6.4408000000000003</v>
      </c>
      <c r="F22" s="1">
        <f t="shared" si="1"/>
        <v>1.5591999999999997</v>
      </c>
      <c r="G22" s="1">
        <v>8</v>
      </c>
      <c r="H22" s="4">
        <f t="shared" si="0"/>
        <v>677288.91</v>
      </c>
    </row>
    <row r="23" spans="2:8" x14ac:dyDescent="0.25">
      <c r="B23" s="2">
        <v>41936</v>
      </c>
      <c r="C23" t="s">
        <v>8</v>
      </c>
      <c r="D23" s="5"/>
      <c r="E23" s="1"/>
      <c r="F23" s="1">
        <v>21000</v>
      </c>
      <c r="G23" s="1">
        <v>21000</v>
      </c>
      <c r="H23" s="4">
        <f t="shared" si="0"/>
        <v>698288.91</v>
      </c>
    </row>
    <row r="24" spans="2:8" x14ac:dyDescent="0.25">
      <c r="B24" s="2">
        <v>41935</v>
      </c>
      <c r="C24" t="s">
        <v>6</v>
      </c>
      <c r="D24" s="5">
        <v>0.78090000000000004</v>
      </c>
      <c r="E24" s="6">
        <f>(G24*D24)</f>
        <v>-4685.4000000000005</v>
      </c>
      <c r="F24" s="6">
        <f t="shared" si="1"/>
        <v>-1314.5999999999995</v>
      </c>
      <c r="G24" s="6">
        <v>-6000</v>
      </c>
      <c r="H24" s="4">
        <f t="shared" si="0"/>
        <v>692288.91</v>
      </c>
    </row>
    <row r="25" spans="2:8" x14ac:dyDescent="0.25">
      <c r="D25" s="5">
        <f>(E25/H25)</f>
        <v>0.78088770978723343</v>
      </c>
      <c r="E25" s="1">
        <f>SUM(E20:E24)</f>
        <v>540599.90144100017</v>
      </c>
      <c r="F25" s="1">
        <f>SUM(F20:F24)</f>
        <v>151689.00855899995</v>
      </c>
      <c r="G25" s="1"/>
      <c r="H25" s="4">
        <f t="shared" si="0"/>
        <v>692288.91</v>
      </c>
    </row>
    <row r="26" spans="2:8" x14ac:dyDescent="0.25">
      <c r="B26" s="2">
        <v>41944</v>
      </c>
      <c r="C26" t="s">
        <v>5</v>
      </c>
      <c r="D26" s="5">
        <v>0.78090000000000004</v>
      </c>
      <c r="E26" s="1">
        <f>(G26*D26)</f>
        <v>2444.748012</v>
      </c>
      <c r="F26" s="1">
        <f t="shared" si="1"/>
        <v>685.93198799999982</v>
      </c>
      <c r="G26" s="1">
        <v>3130.68</v>
      </c>
      <c r="H26" s="4">
        <f t="shared" si="0"/>
        <v>695419.59000000008</v>
      </c>
    </row>
    <row r="27" spans="2:8" x14ac:dyDescent="0.25">
      <c r="B27" s="2">
        <v>41944</v>
      </c>
      <c r="C27" t="s">
        <v>3</v>
      </c>
      <c r="D27" s="5">
        <v>0.78090000000000004</v>
      </c>
      <c r="E27" s="1">
        <f>(G27*D27)</f>
        <v>6.2472000000000003</v>
      </c>
      <c r="F27" s="1">
        <f t="shared" si="1"/>
        <v>1.7527999999999997</v>
      </c>
      <c r="G27" s="1">
        <v>8</v>
      </c>
      <c r="H27" s="4">
        <f t="shared" si="0"/>
        <v>695427.59000000008</v>
      </c>
    </row>
    <row r="28" spans="2:8" x14ac:dyDescent="0.25">
      <c r="B28" s="2">
        <v>41963</v>
      </c>
      <c r="C28" t="s">
        <v>8</v>
      </c>
      <c r="D28" s="5"/>
      <c r="E28" s="1"/>
      <c r="F28" s="1">
        <v>447</v>
      </c>
      <c r="G28" s="1">
        <v>447</v>
      </c>
      <c r="H28" s="4">
        <f t="shared" si="0"/>
        <v>695874.59000000008</v>
      </c>
    </row>
    <row r="29" spans="2:8" x14ac:dyDescent="0.25">
      <c r="B29" s="2">
        <v>41969</v>
      </c>
      <c r="C29" t="s">
        <v>6</v>
      </c>
      <c r="D29" s="5">
        <v>0.78090000000000004</v>
      </c>
      <c r="E29" s="6">
        <f>(G29*D29)</f>
        <v>-4685.4000000000005</v>
      </c>
      <c r="F29" s="6">
        <f t="shared" si="1"/>
        <v>-1314.5999999999995</v>
      </c>
      <c r="G29" s="6">
        <v>-6000</v>
      </c>
      <c r="H29" s="4">
        <f t="shared" si="0"/>
        <v>689874.59000000008</v>
      </c>
    </row>
    <row r="30" spans="2:8" x14ac:dyDescent="0.25">
      <c r="D30" s="5">
        <f>(E30/H30)</f>
        <v>0.78038168742089786</v>
      </c>
      <c r="E30" s="1">
        <f>SUM(E25:E29)</f>
        <v>538365.49665300013</v>
      </c>
      <c r="F30" s="1">
        <f>SUM(F25:F29)</f>
        <v>151509.09334699993</v>
      </c>
      <c r="G30" s="1"/>
      <c r="H30" s="4">
        <f t="shared" si="0"/>
        <v>689874.59000000008</v>
      </c>
    </row>
    <row r="31" spans="2:8" x14ac:dyDescent="0.25">
      <c r="B31" s="2">
        <v>41974</v>
      </c>
      <c r="C31" t="s">
        <v>5</v>
      </c>
      <c r="D31" s="5">
        <v>0.78039999999999998</v>
      </c>
      <c r="E31" s="1">
        <f>(G31*D31)</f>
        <v>2410.3044199999999</v>
      </c>
      <c r="F31" s="1">
        <f t="shared" si="1"/>
        <v>678.24558000000025</v>
      </c>
      <c r="G31" s="1">
        <v>3088.55</v>
      </c>
      <c r="H31" s="4">
        <f t="shared" si="0"/>
        <v>692963.14000000013</v>
      </c>
    </row>
    <row r="32" spans="2:8" x14ac:dyDescent="0.25">
      <c r="B32" s="2">
        <v>41974</v>
      </c>
      <c r="C32" t="s">
        <v>3</v>
      </c>
      <c r="D32" s="5">
        <v>0.78039999999999998</v>
      </c>
      <c r="E32" s="1">
        <f>(G32*D32)</f>
        <v>6.2431999999999999</v>
      </c>
      <c r="F32" s="1">
        <f t="shared" si="1"/>
        <v>1.7568000000000001</v>
      </c>
      <c r="G32" s="1">
        <v>8</v>
      </c>
      <c r="H32" s="4">
        <f t="shared" si="0"/>
        <v>692971.14000000013</v>
      </c>
    </row>
    <row r="33" spans="2:8" x14ac:dyDescent="0.25">
      <c r="B33" s="2">
        <v>41997</v>
      </c>
      <c r="C33" t="s">
        <v>6</v>
      </c>
      <c r="D33" s="5">
        <v>0.78039999999999998</v>
      </c>
      <c r="E33" s="6">
        <f>(G33*D33)</f>
        <v>-4682.3999999999996</v>
      </c>
      <c r="F33" s="6">
        <f t="shared" si="1"/>
        <v>-1317.6000000000004</v>
      </c>
      <c r="G33" s="6">
        <v>-6000</v>
      </c>
      <c r="H33" s="4">
        <f t="shared" si="0"/>
        <v>686971.14000000013</v>
      </c>
    </row>
    <row r="34" spans="2:8" x14ac:dyDescent="0.25">
      <c r="D34" s="5">
        <f>(E34/H34)</f>
        <v>0.78038161002367579</v>
      </c>
      <c r="E34" s="1">
        <f>SUM(E30:E33)</f>
        <v>536099.64427300007</v>
      </c>
      <c r="F34" s="1">
        <f>SUM(F30:F33)</f>
        <v>150871.49572699991</v>
      </c>
      <c r="G34" s="1"/>
      <c r="H34" s="4">
        <f t="shared" si="0"/>
        <v>686971.14000000013</v>
      </c>
    </row>
    <row r="35" spans="2:8" x14ac:dyDescent="0.25">
      <c r="B35" s="2">
        <v>42005</v>
      </c>
      <c r="C35" t="s">
        <v>5</v>
      </c>
      <c r="D35" s="5">
        <v>0.78039999999999998</v>
      </c>
      <c r="E35" s="1">
        <f>(G35*D35)</f>
        <v>2479.29178</v>
      </c>
      <c r="F35" s="1">
        <f t="shared" si="1"/>
        <v>697.6582199999998</v>
      </c>
      <c r="G35" s="1">
        <v>3176.95</v>
      </c>
      <c r="H35" s="4">
        <f t="shared" si="0"/>
        <v>690148.09000000008</v>
      </c>
    </row>
    <row r="36" spans="2:8" x14ac:dyDescent="0.25">
      <c r="B36" s="2">
        <v>42005</v>
      </c>
      <c r="C36" t="s">
        <v>3</v>
      </c>
      <c r="D36" s="5">
        <v>0.78039999999999998</v>
      </c>
      <c r="E36" s="1">
        <f>(G36*D36)</f>
        <v>6.2431999999999999</v>
      </c>
      <c r="F36" s="1">
        <f t="shared" si="1"/>
        <v>1.7568000000000001</v>
      </c>
      <c r="G36" s="1">
        <v>8</v>
      </c>
      <c r="H36" s="4">
        <f t="shared" si="0"/>
        <v>690156.09000000008</v>
      </c>
    </row>
    <row r="37" spans="2:8" x14ac:dyDescent="0.25">
      <c r="B37" s="2">
        <v>42033</v>
      </c>
      <c r="C37" t="s">
        <v>8</v>
      </c>
      <c r="D37" s="5"/>
      <c r="E37" s="1"/>
      <c r="F37" s="1">
        <v>4000</v>
      </c>
      <c r="G37" s="1">
        <v>4000</v>
      </c>
      <c r="H37" s="4">
        <f t="shared" si="0"/>
        <v>694156.09000000008</v>
      </c>
    </row>
    <row r="38" spans="2:8" x14ac:dyDescent="0.25">
      <c r="B38" s="2">
        <v>42013</v>
      </c>
      <c r="C38" t="s">
        <v>6</v>
      </c>
      <c r="D38" s="5">
        <v>0.78039999999999998</v>
      </c>
      <c r="E38" s="6">
        <f>(G38*D38)</f>
        <v>-4682.3999999999996</v>
      </c>
      <c r="F38" s="6">
        <f t="shared" si="1"/>
        <v>-1317.6000000000004</v>
      </c>
      <c r="G38" s="6">
        <v>-6000</v>
      </c>
      <c r="H38" s="4">
        <f t="shared" si="0"/>
        <v>688156.09000000008</v>
      </c>
    </row>
    <row r="39" spans="2:8" x14ac:dyDescent="0.25">
      <c r="D39" s="5">
        <f>(E39/H39)</f>
        <v>0.77584546153329836</v>
      </c>
      <c r="E39" s="1">
        <f>SUM(E34:E38)</f>
        <v>533902.77925300004</v>
      </c>
      <c r="F39" s="1">
        <f>SUM(F34:F38)</f>
        <v>154253.31074699992</v>
      </c>
      <c r="G39" s="1"/>
      <c r="H39" s="4">
        <f t="shared" si="0"/>
        <v>688156.09000000008</v>
      </c>
    </row>
    <row r="40" spans="2:8" x14ac:dyDescent="0.25">
      <c r="B40" s="2">
        <v>42036</v>
      </c>
      <c r="C40" t="s">
        <v>5</v>
      </c>
      <c r="D40" s="5">
        <v>0.77580000000000005</v>
      </c>
      <c r="E40" s="1">
        <f>(G40*D40)</f>
        <v>2445.6707099999999</v>
      </c>
      <c r="F40" s="1">
        <f t="shared" si="1"/>
        <v>706.77928999999995</v>
      </c>
      <c r="G40" s="1">
        <v>3152.45</v>
      </c>
      <c r="H40" s="4">
        <f t="shared" si="0"/>
        <v>691308.54</v>
      </c>
    </row>
    <row r="41" spans="2:8" x14ac:dyDescent="0.25">
      <c r="B41" s="2">
        <v>42036</v>
      </c>
      <c r="C41" t="s">
        <v>3</v>
      </c>
      <c r="D41" s="5">
        <v>0.77580000000000005</v>
      </c>
      <c r="E41" s="1">
        <f>(G41*D41)</f>
        <v>6.2064000000000004</v>
      </c>
      <c r="F41" s="1">
        <f t="shared" si="1"/>
        <v>1.7935999999999996</v>
      </c>
      <c r="G41" s="1">
        <v>8</v>
      </c>
      <c r="H41" s="4">
        <f t="shared" si="0"/>
        <v>691316.54</v>
      </c>
    </row>
    <row r="42" spans="2:8" x14ac:dyDescent="0.25">
      <c r="B42" s="2">
        <v>42055</v>
      </c>
      <c r="C42" t="s">
        <v>6</v>
      </c>
      <c r="D42" s="5">
        <v>0.77580000000000005</v>
      </c>
      <c r="E42" s="6">
        <f>(G42*D42)</f>
        <v>-4654.8</v>
      </c>
      <c r="F42" s="6">
        <f t="shared" si="1"/>
        <v>-1345.1999999999998</v>
      </c>
      <c r="G42" s="6">
        <v>-6000</v>
      </c>
      <c r="H42" s="4">
        <f t="shared" si="0"/>
        <v>685316.54</v>
      </c>
    </row>
    <row r="43" spans="2:8" x14ac:dyDescent="0.25">
      <c r="D43" s="5">
        <f>(E43/H43)</f>
        <v>0.7758456498992421</v>
      </c>
      <c r="E43" s="1">
        <f>SUM(E39:E42)</f>
        <v>531699.856363</v>
      </c>
      <c r="F43" s="1">
        <f>SUM(F39:F42)</f>
        <v>153616.68363699992</v>
      </c>
      <c r="G43" s="1"/>
      <c r="H43" s="4">
        <f t="shared" si="0"/>
        <v>685316.54</v>
      </c>
    </row>
    <row r="44" spans="2:8" x14ac:dyDescent="0.25">
      <c r="B44" s="2">
        <v>42064</v>
      </c>
      <c r="C44" t="s">
        <v>5</v>
      </c>
      <c r="D44" s="5">
        <v>0.77580000000000005</v>
      </c>
      <c r="E44" s="1">
        <f>(G44*D44)</f>
        <v>2212.3178280000002</v>
      </c>
      <c r="F44" s="1">
        <f t="shared" si="1"/>
        <v>639.34217199999966</v>
      </c>
      <c r="G44" s="1">
        <v>2851.66</v>
      </c>
      <c r="H44" s="4">
        <f t="shared" si="0"/>
        <v>688168.20000000007</v>
      </c>
    </row>
    <row r="45" spans="2:8" x14ac:dyDescent="0.25">
      <c r="B45" s="2">
        <v>42064</v>
      </c>
      <c r="C45" t="s">
        <v>3</v>
      </c>
      <c r="D45" s="5">
        <v>0.77580000000000005</v>
      </c>
      <c r="E45" s="1">
        <f>(G45*D45)</f>
        <v>6.2064000000000004</v>
      </c>
      <c r="F45" s="1">
        <f t="shared" si="1"/>
        <v>1.7935999999999996</v>
      </c>
      <c r="G45" s="1">
        <v>8</v>
      </c>
      <c r="H45" s="4">
        <f t="shared" si="0"/>
        <v>688176.20000000007</v>
      </c>
    </row>
    <row r="46" spans="2:8" x14ac:dyDescent="0.25">
      <c r="B46" s="2">
        <v>42075</v>
      </c>
      <c r="C46" t="s">
        <v>8</v>
      </c>
      <c r="D46" s="5"/>
      <c r="E46" s="1"/>
      <c r="F46" s="1">
        <v>20000</v>
      </c>
      <c r="G46" s="1">
        <v>20000</v>
      </c>
      <c r="H46" s="4">
        <f t="shared" si="0"/>
        <v>708176.20000000007</v>
      </c>
    </row>
    <row r="47" spans="2:8" x14ac:dyDescent="0.25">
      <c r="B47" s="2">
        <v>42083</v>
      </c>
      <c r="C47" t="s">
        <v>6</v>
      </c>
      <c r="D47" s="5">
        <v>0.77580000000000005</v>
      </c>
      <c r="E47" s="6">
        <f>(G47*D47)</f>
        <v>-4654.8</v>
      </c>
      <c r="F47" s="6">
        <f t="shared" si="1"/>
        <v>-1345.1999999999998</v>
      </c>
      <c r="G47" s="6">
        <v>-6000</v>
      </c>
      <c r="H47" s="4">
        <f t="shared" si="0"/>
        <v>702176.20000000007</v>
      </c>
    </row>
    <row r="48" spans="2:8" x14ac:dyDescent="0.25">
      <c r="D48" s="5">
        <f>(E48/H48)</f>
        <v>0.75374753600449573</v>
      </c>
      <c r="E48" s="1">
        <f>SUM(E43:E47)</f>
        <v>529263.58059100003</v>
      </c>
      <c r="F48" s="1">
        <f>SUM(F43:F47)</f>
        <v>172912.61940899992</v>
      </c>
      <c r="G48" s="1"/>
      <c r="H48" s="4">
        <f t="shared" si="0"/>
        <v>702176.20000000007</v>
      </c>
    </row>
    <row r="49" spans="2:8" x14ac:dyDescent="0.25">
      <c r="B49" s="2">
        <v>42095</v>
      </c>
      <c r="C49" t="s">
        <v>5</v>
      </c>
      <c r="D49" s="5">
        <v>0.75370000000000004</v>
      </c>
      <c r="E49" s="1">
        <f>(G49*D49)</f>
        <v>2308.0404360000002</v>
      </c>
      <c r="F49" s="1">
        <f t="shared" si="1"/>
        <v>754.23956399999997</v>
      </c>
      <c r="G49" s="1">
        <v>3062.28</v>
      </c>
      <c r="H49" s="4">
        <f t="shared" si="0"/>
        <v>705238.4800000001</v>
      </c>
    </row>
    <row r="50" spans="2:8" x14ac:dyDescent="0.25">
      <c r="B50" s="2">
        <v>42095</v>
      </c>
      <c r="C50" t="s">
        <v>3</v>
      </c>
      <c r="D50" s="5">
        <v>0.75370000000000004</v>
      </c>
      <c r="E50" s="1">
        <f>(G50*D50)</f>
        <v>6.0296000000000003</v>
      </c>
      <c r="F50" s="1">
        <f t="shared" si="1"/>
        <v>1.9703999999999997</v>
      </c>
      <c r="G50" s="1">
        <v>8</v>
      </c>
      <c r="H50" s="4">
        <f t="shared" si="0"/>
        <v>705246.4800000001</v>
      </c>
    </row>
    <row r="51" spans="2:8" x14ac:dyDescent="0.25">
      <c r="B51" s="2">
        <v>42111</v>
      </c>
      <c r="C51" t="s">
        <v>6</v>
      </c>
      <c r="D51" s="5">
        <v>0.75370000000000004</v>
      </c>
      <c r="E51" s="6">
        <f>(G51*D51)</f>
        <v>-4522.2</v>
      </c>
      <c r="F51" s="6">
        <f t="shared" si="1"/>
        <v>-1477.8000000000002</v>
      </c>
      <c r="G51" s="6">
        <v>-6000</v>
      </c>
      <c r="H51" s="4">
        <f t="shared" si="0"/>
        <v>699246.4800000001</v>
      </c>
    </row>
    <row r="52" spans="2:8" x14ac:dyDescent="0.25">
      <c r="D52" s="5">
        <f>(E52/H52)</f>
        <v>0.75374773517200977</v>
      </c>
      <c r="E52" s="1">
        <f>SUM(E48:E51)</f>
        <v>527055.45062700007</v>
      </c>
      <c r="F52" s="1">
        <f>SUM(F48:F51)</f>
        <v>172191.02937299991</v>
      </c>
      <c r="G52" s="1"/>
      <c r="H52" s="4">
        <f t="shared" si="0"/>
        <v>699246.4800000001</v>
      </c>
    </row>
    <row r="53" spans="2:8" x14ac:dyDescent="0.25">
      <c r="B53" s="2">
        <v>42125</v>
      </c>
      <c r="C53" t="s">
        <v>5</v>
      </c>
      <c r="D53" s="5">
        <v>0.75370000000000004</v>
      </c>
      <c r="E53" s="1">
        <f>(G53*D53)</f>
        <v>2245.3853550000003</v>
      </c>
      <c r="F53" s="1">
        <f t="shared" si="1"/>
        <v>733.76464499999975</v>
      </c>
      <c r="G53" s="1">
        <v>2979.15</v>
      </c>
      <c r="H53" s="4">
        <f t="shared" si="0"/>
        <v>702225.63000000012</v>
      </c>
    </row>
    <row r="54" spans="2:8" x14ac:dyDescent="0.25">
      <c r="B54" s="2">
        <v>42125</v>
      </c>
      <c r="C54" t="s">
        <v>3</v>
      </c>
      <c r="D54" s="5">
        <v>0.75370000000000004</v>
      </c>
      <c r="E54" s="1">
        <f>(G54*D54)</f>
        <v>6.0296000000000003</v>
      </c>
      <c r="F54" s="1">
        <f t="shared" si="1"/>
        <v>1.9703999999999997</v>
      </c>
      <c r="G54" s="1">
        <v>8</v>
      </c>
      <c r="H54" s="4">
        <f t="shared" si="0"/>
        <v>702233.63000000012</v>
      </c>
    </row>
    <row r="55" spans="2:8" x14ac:dyDescent="0.25">
      <c r="B55" s="2">
        <v>42131</v>
      </c>
      <c r="C55" t="s">
        <v>8</v>
      </c>
      <c r="D55" s="5"/>
      <c r="E55" s="1"/>
      <c r="F55" s="1">
        <v>18</v>
      </c>
      <c r="G55" s="1">
        <v>18</v>
      </c>
      <c r="H55" s="4">
        <f t="shared" si="0"/>
        <v>702251.63000000012</v>
      </c>
    </row>
    <row r="56" spans="2:8" x14ac:dyDescent="0.25">
      <c r="B56" s="2">
        <v>42151</v>
      </c>
      <c r="C56" t="s">
        <v>6</v>
      </c>
      <c r="D56" s="5">
        <v>0.75370000000000004</v>
      </c>
      <c r="E56" s="6">
        <f>(G56*D56)</f>
        <v>-4522.2</v>
      </c>
      <c r="F56" s="6">
        <f t="shared" si="1"/>
        <v>-1477.8000000000002</v>
      </c>
      <c r="G56" s="6">
        <v>-6000</v>
      </c>
      <c r="H56" s="4">
        <f t="shared" si="0"/>
        <v>696251.63000000012</v>
      </c>
    </row>
    <row r="57" spans="2:8" x14ac:dyDescent="0.25">
      <c r="D57" s="5">
        <f>(E57/H57)</f>
        <v>0.75372845530286237</v>
      </c>
      <c r="E57" s="1">
        <f>SUM(E52:E56)</f>
        <v>524784.66558200016</v>
      </c>
      <c r="F57" s="1">
        <f>SUM(F52:F56)</f>
        <v>171466.9644179999</v>
      </c>
      <c r="G57" s="1"/>
      <c r="H57" s="4">
        <f t="shared" si="0"/>
        <v>696251.63000000012</v>
      </c>
    </row>
    <row r="58" spans="2:8" x14ac:dyDescent="0.25">
      <c r="B58" s="2">
        <v>42156</v>
      </c>
      <c r="C58" t="s">
        <v>5</v>
      </c>
      <c r="D58" s="5">
        <v>0.75370000000000004</v>
      </c>
      <c r="E58" s="1">
        <f>(G58*D58)</f>
        <v>2298.6191860000004</v>
      </c>
      <c r="F58" s="1">
        <f t="shared" si="1"/>
        <v>751.16081399999985</v>
      </c>
      <c r="G58" s="1">
        <v>3049.78</v>
      </c>
      <c r="H58" s="4">
        <f t="shared" si="0"/>
        <v>699301.41000000015</v>
      </c>
    </row>
    <row r="59" spans="2:8" x14ac:dyDescent="0.25">
      <c r="B59" s="2">
        <v>42156</v>
      </c>
      <c r="C59" t="s">
        <v>3</v>
      </c>
      <c r="D59" s="5">
        <v>0.75370000000000004</v>
      </c>
      <c r="E59" s="1">
        <f>(G59*D59)</f>
        <v>6.0296000000000003</v>
      </c>
      <c r="F59" s="1">
        <f t="shared" si="1"/>
        <v>1.9703999999999997</v>
      </c>
      <c r="G59" s="1">
        <v>8</v>
      </c>
      <c r="H59" s="4">
        <f t="shared" si="0"/>
        <v>699309.41000000015</v>
      </c>
    </row>
    <row r="60" spans="2:8" x14ac:dyDescent="0.25">
      <c r="B60" s="2">
        <v>42167</v>
      </c>
      <c r="C60" t="s">
        <v>8</v>
      </c>
      <c r="D60" s="5"/>
      <c r="E60" s="1"/>
      <c r="F60" s="1">
        <v>7192.96</v>
      </c>
      <c r="G60" s="1">
        <v>7192.96</v>
      </c>
      <c r="H60" s="4">
        <f t="shared" si="0"/>
        <v>706502.37000000011</v>
      </c>
    </row>
    <row r="61" spans="2:8" x14ac:dyDescent="0.25">
      <c r="B61" s="2">
        <v>42185</v>
      </c>
      <c r="C61" t="s">
        <v>6</v>
      </c>
      <c r="D61" s="5">
        <v>0.75370000000000004</v>
      </c>
      <c r="E61" s="6">
        <f>(G61*D61)</f>
        <v>-4522.2</v>
      </c>
      <c r="F61" s="6">
        <f t="shared" si="1"/>
        <v>-1477.8000000000002</v>
      </c>
      <c r="G61" s="6">
        <v>-6000</v>
      </c>
      <c r="H61" s="4">
        <f t="shared" si="0"/>
        <v>700502.37000000011</v>
      </c>
    </row>
    <row r="62" spans="2:8" x14ac:dyDescent="0.25">
      <c r="D62" s="5">
        <f>(E62/H62)</f>
        <v>0.7459890740526689</v>
      </c>
      <c r="E62" s="1">
        <f>SUM(E57:E61)</f>
        <v>522567.11436800013</v>
      </c>
      <c r="F62" s="1">
        <f>SUM(F57:F61)</f>
        <v>177935.2556319999</v>
      </c>
      <c r="G62" s="1"/>
      <c r="H62" s="4">
        <f t="shared" si="0"/>
        <v>700502.37000000011</v>
      </c>
    </row>
    <row r="63" spans="2:8" x14ac:dyDescent="0.25">
      <c r="H63" s="4"/>
    </row>
    <row r="64" spans="2:8" x14ac:dyDescent="0.25">
      <c r="C64" t="s">
        <v>5</v>
      </c>
      <c r="E64" s="4">
        <f>(E58+E53+E49+E44+E40+E35+E31+E26+E21+E17+E12+E7)</f>
        <v>28790.599228999999</v>
      </c>
      <c r="F64" s="4">
        <f>(F58+F53+F49+F44+F40+F35+F31+F26+F21+F17+F12+F7)</f>
        <v>8054.9207709999991</v>
      </c>
      <c r="G64" s="4">
        <f>SUM(E64:F64)</f>
        <v>36845.519999999997</v>
      </c>
      <c r="H64" s="4"/>
    </row>
    <row r="65" spans="3:8" x14ac:dyDescent="0.25">
      <c r="C65" t="s">
        <v>9</v>
      </c>
      <c r="E65" s="4">
        <f>(E59+E54+E50+E45+E41+E36+E32+E27+E22+E18+E13+E6)</f>
        <v>74.998400000000004</v>
      </c>
      <c r="F65" s="4">
        <f>(F59+F54+F50+F45+F41+F36+F32+F27+F22+F18+F13+F6)</f>
        <v>21.0016</v>
      </c>
      <c r="G65" s="4">
        <f>SUM(E65:F65)</f>
        <v>96</v>
      </c>
      <c r="H65" s="4"/>
    </row>
    <row r="66" spans="3:8" x14ac:dyDescent="0.25">
      <c r="H66" s="4"/>
    </row>
    <row r="67" spans="3:8" x14ac:dyDescent="0.25">
      <c r="H67" s="4"/>
    </row>
    <row r="68" spans="3:8" x14ac:dyDescent="0.25">
      <c r="H68" s="4"/>
    </row>
    <row r="69" spans="3:8" x14ac:dyDescent="0.25">
      <c r="H69" s="4"/>
    </row>
    <row r="70" spans="3:8" x14ac:dyDescent="0.25">
      <c r="H70" s="4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58"/>
  <sheetViews>
    <sheetView topLeftCell="A7" workbookViewId="0">
      <selection activeCell="D27" sqref="D27"/>
    </sheetView>
  </sheetViews>
  <sheetFormatPr defaultRowHeight="15" x14ac:dyDescent="0.25"/>
  <cols>
    <col min="2" max="2" width="10.7109375" bestFit="1" customWidth="1"/>
    <col min="3" max="3" width="24" customWidth="1"/>
    <col min="4" max="4" width="8.5703125" customWidth="1"/>
    <col min="5" max="8" width="20.140625" customWidth="1"/>
    <col min="9" max="9" width="3.140625" customWidth="1"/>
  </cols>
  <sheetData>
    <row r="4" spans="2:10" x14ac:dyDescent="0.25">
      <c r="D4" t="s">
        <v>7</v>
      </c>
      <c r="E4" s="3" t="s">
        <v>0</v>
      </c>
      <c r="F4" s="3" t="s">
        <v>1</v>
      </c>
      <c r="G4" s="3" t="s">
        <v>4</v>
      </c>
      <c r="H4" s="3" t="s">
        <v>2</v>
      </c>
    </row>
    <row r="5" spans="2:10" x14ac:dyDescent="0.25">
      <c r="B5" s="2">
        <v>42586</v>
      </c>
      <c r="D5">
        <v>93.945899999999995</v>
      </c>
      <c r="E5" s="4">
        <v>450000</v>
      </c>
      <c r="F5" s="4">
        <v>28999</v>
      </c>
      <c r="G5" s="1"/>
      <c r="H5" s="1">
        <f>(E5+F5)</f>
        <v>478999</v>
      </c>
    </row>
    <row r="6" spans="2:10" x14ac:dyDescent="0.25">
      <c r="B6" s="2">
        <v>42614</v>
      </c>
      <c r="C6" t="s">
        <v>5</v>
      </c>
      <c r="D6" s="5">
        <v>0.93945900000000004</v>
      </c>
      <c r="E6" s="1">
        <f>(G6*D6)</f>
        <v>2948.7363308400004</v>
      </c>
      <c r="F6" s="1">
        <f t="shared" ref="F6:F49" si="0">(G6-E6)</f>
        <v>190.02366915999983</v>
      </c>
      <c r="G6" s="1">
        <v>3138.76</v>
      </c>
      <c r="H6" s="4">
        <f>(H5+G6)</f>
        <v>482137.76</v>
      </c>
      <c r="J6" s="3" t="s">
        <v>21</v>
      </c>
    </row>
    <row r="7" spans="2:10" x14ac:dyDescent="0.25">
      <c r="B7" s="2">
        <v>42614</v>
      </c>
      <c r="C7" t="s">
        <v>3</v>
      </c>
      <c r="D7" s="5">
        <v>0.93949499999999997</v>
      </c>
      <c r="E7" s="1">
        <f>(G7*D7)</f>
        <v>7.5159599999999998</v>
      </c>
      <c r="F7" s="1">
        <f t="shared" si="0"/>
        <v>0.48404000000000025</v>
      </c>
      <c r="G7" s="1">
        <v>8</v>
      </c>
      <c r="H7" s="4">
        <f t="shared" ref="H7:H50" si="1">(H6+G7)</f>
        <v>482145.76</v>
      </c>
      <c r="J7" s="3" t="s">
        <v>22</v>
      </c>
    </row>
    <row r="8" spans="2:10" x14ac:dyDescent="0.25">
      <c r="B8" s="2">
        <v>42639</v>
      </c>
      <c r="C8" t="s">
        <v>6</v>
      </c>
      <c r="D8" s="5">
        <v>0.93945900000000004</v>
      </c>
      <c r="E8" s="6">
        <f>(G8*D8)</f>
        <v>-5636.7539999999999</v>
      </c>
      <c r="F8" s="6">
        <f t="shared" si="0"/>
        <v>-363.24600000000009</v>
      </c>
      <c r="G8" s="6">
        <v>-6000</v>
      </c>
      <c r="H8" s="4">
        <f t="shared" si="1"/>
        <v>476145.76</v>
      </c>
    </row>
    <row r="9" spans="2:10" x14ac:dyDescent="0.25">
      <c r="D9" s="5">
        <f>(E9/H9)</f>
        <v>0.93945916538423013</v>
      </c>
      <c r="E9" s="1">
        <f>SUM(E5:E8)</f>
        <v>447319.49829083995</v>
      </c>
      <c r="F9" s="1">
        <f>SUM(F5:F8)</f>
        <v>28826.26170916</v>
      </c>
      <c r="G9" s="1"/>
      <c r="H9" s="4">
        <f t="shared" si="1"/>
        <v>476145.76</v>
      </c>
    </row>
    <row r="10" spans="2:10" x14ac:dyDescent="0.25">
      <c r="B10" s="2">
        <v>42644</v>
      </c>
      <c r="C10" t="s">
        <v>5</v>
      </c>
      <c r="D10" s="5">
        <v>0.93949499999999997</v>
      </c>
      <c r="E10" s="1">
        <f>(G10*D10)</f>
        <v>2837.6413030499998</v>
      </c>
      <c r="F10" s="1">
        <f t="shared" si="0"/>
        <v>182.74869695000007</v>
      </c>
      <c r="G10" s="1">
        <v>3020.39</v>
      </c>
      <c r="H10" s="4">
        <f t="shared" si="1"/>
        <v>479166.15</v>
      </c>
    </row>
    <row r="11" spans="2:10" x14ac:dyDescent="0.25">
      <c r="B11" s="2">
        <v>42644</v>
      </c>
      <c r="C11" t="s">
        <v>3</v>
      </c>
      <c r="D11" s="5">
        <v>0.93949499999999997</v>
      </c>
      <c r="E11" s="1">
        <f>(G11*D11)</f>
        <v>7.5159599999999998</v>
      </c>
      <c r="F11" s="1">
        <f t="shared" si="0"/>
        <v>0.48404000000000025</v>
      </c>
      <c r="G11" s="1">
        <v>8</v>
      </c>
      <c r="H11" s="4">
        <f t="shared" si="1"/>
        <v>479174.15</v>
      </c>
    </row>
    <row r="12" spans="2:10" x14ac:dyDescent="0.25">
      <c r="B12" s="2">
        <v>42666</v>
      </c>
      <c r="C12" t="s">
        <v>6</v>
      </c>
      <c r="D12" s="5">
        <v>0.93949499999999997</v>
      </c>
      <c r="E12" s="6">
        <f>(G12*D12)</f>
        <v>-5636.97</v>
      </c>
      <c r="F12" s="6">
        <f t="shared" si="0"/>
        <v>-363.02999999999975</v>
      </c>
      <c r="G12" s="6">
        <v>-6000</v>
      </c>
      <c r="H12" s="4">
        <f>(H11+E12+F12)</f>
        <v>473174.15</v>
      </c>
    </row>
    <row r="13" spans="2:10" x14ac:dyDescent="0.25">
      <c r="D13" s="5">
        <f>(E13/H13)</f>
        <v>0.93945894033706179</v>
      </c>
      <c r="E13" s="1">
        <f>SUM(E9:E12)</f>
        <v>444527.68555388995</v>
      </c>
      <c r="F13" s="1">
        <f>SUM(F9:F12)</f>
        <v>28646.46444611</v>
      </c>
      <c r="G13" s="1"/>
      <c r="H13" s="4">
        <f t="shared" si="1"/>
        <v>473174.15</v>
      </c>
    </row>
    <row r="14" spans="2:10" x14ac:dyDescent="0.25">
      <c r="B14" s="2">
        <v>42675</v>
      </c>
      <c r="C14" t="s">
        <v>5</v>
      </c>
      <c r="D14" s="5">
        <v>0.93949499999999997</v>
      </c>
      <c r="E14" s="1">
        <f>(G14*D14)</f>
        <v>2941.2582065999995</v>
      </c>
      <c r="F14" s="1">
        <f t="shared" si="0"/>
        <v>189.4217934000003</v>
      </c>
      <c r="G14" s="1">
        <v>3130.68</v>
      </c>
      <c r="H14" s="4">
        <f t="shared" si="1"/>
        <v>476304.83</v>
      </c>
    </row>
    <row r="15" spans="2:10" x14ac:dyDescent="0.25">
      <c r="B15" s="2">
        <v>42675</v>
      </c>
      <c r="C15" t="s">
        <v>3</v>
      </c>
      <c r="D15" s="5">
        <v>0.93949499999999997</v>
      </c>
      <c r="E15" s="1">
        <f>(G15*D15)</f>
        <v>7.5159599999999998</v>
      </c>
      <c r="F15" s="1">
        <f t="shared" si="0"/>
        <v>0.48404000000000025</v>
      </c>
      <c r="G15" s="1">
        <v>8</v>
      </c>
      <c r="H15" s="4">
        <f t="shared" si="1"/>
        <v>476312.83</v>
      </c>
    </row>
    <row r="16" spans="2:10" x14ac:dyDescent="0.25">
      <c r="B16" s="2">
        <v>42694</v>
      </c>
      <c r="C16" t="s">
        <v>8</v>
      </c>
      <c r="D16" s="5">
        <v>0.93949499999999997</v>
      </c>
      <c r="E16" s="1"/>
      <c r="F16" s="1">
        <v>447</v>
      </c>
      <c r="G16" s="1">
        <v>447</v>
      </c>
      <c r="H16" s="4">
        <f t="shared" si="1"/>
        <v>476759.83</v>
      </c>
      <c r="J16" s="3" t="s">
        <v>23</v>
      </c>
    </row>
    <row r="17" spans="2:10" x14ac:dyDescent="0.25">
      <c r="B17" s="2">
        <v>42700</v>
      </c>
      <c r="C17" t="s">
        <v>6</v>
      </c>
      <c r="D17" s="5">
        <v>0.93949499999999997</v>
      </c>
      <c r="E17" s="6">
        <f>(G17*D17)</f>
        <v>-5636.97</v>
      </c>
      <c r="F17" s="6">
        <f t="shared" si="0"/>
        <v>-363.02999999999975</v>
      </c>
      <c r="G17" s="6">
        <v>-6000</v>
      </c>
      <c r="H17" s="4">
        <f t="shared" si="1"/>
        <v>470759.83</v>
      </c>
      <c r="J17" s="3" t="s">
        <v>24</v>
      </c>
    </row>
    <row r="18" spans="2:10" x14ac:dyDescent="0.25">
      <c r="D18" s="5">
        <f>(E18/H18)</f>
        <v>0.93856667787582881</v>
      </c>
      <c r="E18" s="1">
        <f>SUM(E13:E17)</f>
        <v>441839.48972048995</v>
      </c>
      <c r="F18" s="1">
        <f>SUM(F13:F17)</f>
        <v>28920.340279510001</v>
      </c>
      <c r="G18" s="1"/>
      <c r="H18" s="4">
        <f t="shared" si="1"/>
        <v>470759.83</v>
      </c>
    </row>
    <row r="19" spans="2:10" x14ac:dyDescent="0.25">
      <c r="B19" s="2">
        <v>42705</v>
      </c>
      <c r="C19" t="s">
        <v>5</v>
      </c>
      <c r="D19" s="5">
        <v>0.93859999999999999</v>
      </c>
      <c r="E19" s="1">
        <f>(G19*D19)</f>
        <v>2898.9130300000002</v>
      </c>
      <c r="F19" s="1">
        <f t="shared" si="0"/>
        <v>189.63697000000002</v>
      </c>
      <c r="G19" s="1">
        <v>3088.55</v>
      </c>
      <c r="H19" s="4">
        <f t="shared" si="1"/>
        <v>473848.38</v>
      </c>
    </row>
    <row r="20" spans="2:10" x14ac:dyDescent="0.25">
      <c r="B20" s="2">
        <v>42705</v>
      </c>
      <c r="C20" t="s">
        <v>3</v>
      </c>
      <c r="D20" s="5">
        <v>0.93859999999999999</v>
      </c>
      <c r="E20" s="1">
        <f>(G20*D20)</f>
        <v>7.5087999999999999</v>
      </c>
      <c r="F20" s="1">
        <f t="shared" si="0"/>
        <v>0.49120000000000008</v>
      </c>
      <c r="G20" s="1">
        <v>8</v>
      </c>
      <c r="H20" s="4">
        <f t="shared" si="1"/>
        <v>473856.38</v>
      </c>
    </row>
    <row r="21" spans="2:10" x14ac:dyDescent="0.25">
      <c r="B21" s="2">
        <v>42728</v>
      </c>
      <c r="C21" t="s">
        <v>6</v>
      </c>
      <c r="D21" s="5">
        <v>0.93859999999999999</v>
      </c>
      <c r="E21" s="6">
        <f>(G21*D21)</f>
        <v>-5631.6</v>
      </c>
      <c r="F21" s="6">
        <f t="shared" si="0"/>
        <v>-368.39999999999964</v>
      </c>
      <c r="G21" s="6">
        <v>-6000</v>
      </c>
      <c r="H21" s="4">
        <f t="shared" si="1"/>
        <v>467856.38</v>
      </c>
      <c r="J21" s="3" t="s">
        <v>26</v>
      </c>
    </row>
    <row r="22" spans="2:10" x14ac:dyDescent="0.25">
      <c r="D22" s="5">
        <f>(E22/H22)</f>
        <v>0.93856647108347646</v>
      </c>
      <c r="E22" s="1">
        <f>SUM(E18:E21)</f>
        <v>439114.31155048998</v>
      </c>
      <c r="F22" s="1">
        <f>SUM(F18:F21)</f>
        <v>28742.068449509999</v>
      </c>
      <c r="G22" s="1"/>
      <c r="H22" s="4">
        <f t="shared" si="1"/>
        <v>467856.38</v>
      </c>
      <c r="J22" s="3" t="s">
        <v>25</v>
      </c>
    </row>
    <row r="23" spans="2:10" x14ac:dyDescent="0.25">
      <c r="B23" s="2">
        <v>42736</v>
      </c>
      <c r="C23" t="s">
        <v>5</v>
      </c>
      <c r="D23" s="5">
        <v>0.93859999999999999</v>
      </c>
      <c r="E23" s="1">
        <f>(G23*D23)</f>
        <v>2981.8852699999998</v>
      </c>
      <c r="F23" s="1">
        <f t="shared" si="0"/>
        <v>195.06473000000005</v>
      </c>
      <c r="G23" s="1">
        <v>3176.95</v>
      </c>
      <c r="H23" s="4">
        <f t="shared" si="1"/>
        <v>471033.33</v>
      </c>
      <c r="J23" s="3" t="s">
        <v>27</v>
      </c>
    </row>
    <row r="24" spans="2:10" x14ac:dyDescent="0.25">
      <c r="B24" s="2">
        <v>42736</v>
      </c>
      <c r="C24" t="s">
        <v>3</v>
      </c>
      <c r="D24" s="5">
        <v>0.93859999999999999</v>
      </c>
      <c r="E24" s="1">
        <f>(G24*D24)</f>
        <v>7.5087999999999999</v>
      </c>
      <c r="F24" s="1">
        <f t="shared" si="0"/>
        <v>0.49120000000000008</v>
      </c>
      <c r="G24" s="1">
        <v>8</v>
      </c>
      <c r="H24" s="4">
        <f t="shared" si="1"/>
        <v>471041.33</v>
      </c>
    </row>
    <row r="25" spans="2:10" x14ac:dyDescent="0.25">
      <c r="B25" s="2">
        <v>42764</v>
      </c>
      <c r="C25" t="s">
        <v>8</v>
      </c>
      <c r="D25" s="5">
        <v>0</v>
      </c>
      <c r="E25" s="1">
        <f>(G25*D25)</f>
        <v>0</v>
      </c>
      <c r="F25" s="1">
        <v>4000</v>
      </c>
      <c r="G25" s="1">
        <v>4000</v>
      </c>
      <c r="H25" s="4">
        <f t="shared" si="1"/>
        <v>475041.33</v>
      </c>
    </row>
    <row r="26" spans="2:10" x14ac:dyDescent="0.25">
      <c r="B26" s="2">
        <v>42744</v>
      </c>
      <c r="C26" t="s">
        <v>6</v>
      </c>
      <c r="D26" s="5">
        <v>0.93859999999999999</v>
      </c>
      <c r="E26" s="6">
        <f>(G26*D26)</f>
        <v>-5631.6</v>
      </c>
      <c r="F26" s="6">
        <f t="shared" si="0"/>
        <v>-368.39999999999964</v>
      </c>
      <c r="G26" s="6">
        <v>-6000</v>
      </c>
      <c r="H26" s="4">
        <f t="shared" si="1"/>
        <v>469041.33</v>
      </c>
    </row>
    <row r="27" spans="2:10" x14ac:dyDescent="0.25">
      <c r="D27" s="5">
        <f>(E27/H27)</f>
        <v>0.93056214389569891</v>
      </c>
      <c r="E27" s="1">
        <f>SUM(E22:E26)</f>
        <v>436472.10562049004</v>
      </c>
      <c r="F27" s="1">
        <f>SUM(F22:F26)</f>
        <v>32569.22437951</v>
      </c>
      <c r="G27" s="1"/>
      <c r="H27" s="4">
        <f t="shared" si="1"/>
        <v>469041.33</v>
      </c>
    </row>
    <row r="28" spans="2:10" x14ac:dyDescent="0.25">
      <c r="B28" s="2">
        <v>42767</v>
      </c>
      <c r="C28" t="s">
        <v>5</v>
      </c>
      <c r="D28" s="5">
        <v>0.93059999999999998</v>
      </c>
      <c r="E28" s="1">
        <f>(G28*D28)</f>
        <v>2933.6699699999999</v>
      </c>
      <c r="F28" s="1">
        <f t="shared" si="0"/>
        <v>218.7800299999999</v>
      </c>
      <c r="G28" s="1">
        <v>3152.45</v>
      </c>
      <c r="H28" s="4">
        <f t="shared" si="1"/>
        <v>472193.78</v>
      </c>
    </row>
    <row r="29" spans="2:10" x14ac:dyDescent="0.25">
      <c r="B29" s="2">
        <v>42767</v>
      </c>
      <c r="C29" t="s">
        <v>3</v>
      </c>
      <c r="D29" s="5">
        <v>0.93059999999999998</v>
      </c>
      <c r="E29" s="1">
        <f>(G29*D29)</f>
        <v>7.4447999999999999</v>
      </c>
      <c r="F29" s="1">
        <f t="shared" si="0"/>
        <v>0.55520000000000014</v>
      </c>
      <c r="G29" s="1">
        <v>8</v>
      </c>
      <c r="H29" s="4">
        <f t="shared" si="1"/>
        <v>472201.78</v>
      </c>
    </row>
    <row r="30" spans="2:10" x14ac:dyDescent="0.25">
      <c r="B30" s="2">
        <v>42786</v>
      </c>
      <c r="C30" t="s">
        <v>6</v>
      </c>
      <c r="D30" s="5">
        <v>0.93059999999999998</v>
      </c>
      <c r="E30" s="6">
        <f>(G30*D30)</f>
        <v>-5583.5999999999995</v>
      </c>
      <c r="F30" s="6">
        <f t="shared" si="0"/>
        <v>-416.40000000000055</v>
      </c>
      <c r="G30" s="6">
        <v>-6000</v>
      </c>
      <c r="H30" s="4">
        <f t="shared" si="1"/>
        <v>466201.78</v>
      </c>
    </row>
    <row r="31" spans="2:10" x14ac:dyDescent="0.25">
      <c r="D31" s="5">
        <f>(E31/H31)</f>
        <v>0.93056191332107319</v>
      </c>
      <c r="E31" s="1">
        <f>SUM(E27:E30)</f>
        <v>433829.62039049005</v>
      </c>
      <c r="F31" s="1">
        <f>SUM(F27:F30)</f>
        <v>32372.159609510003</v>
      </c>
      <c r="G31" s="1"/>
      <c r="H31" s="4">
        <f t="shared" si="1"/>
        <v>466201.78</v>
      </c>
    </row>
    <row r="32" spans="2:10" x14ac:dyDescent="0.25">
      <c r="B32" s="2">
        <v>42795</v>
      </c>
      <c r="C32" t="s">
        <v>5</v>
      </c>
      <c r="D32" s="5">
        <v>0.93059999999999998</v>
      </c>
      <c r="E32" s="1">
        <f>(G32*D32)</f>
        <v>2653.7547959999997</v>
      </c>
      <c r="F32" s="1">
        <f t="shared" si="0"/>
        <v>197.90520400000014</v>
      </c>
      <c r="G32" s="1">
        <v>2851.66</v>
      </c>
      <c r="H32" s="4">
        <f t="shared" si="1"/>
        <v>469053.44</v>
      </c>
    </row>
    <row r="33" spans="2:8" x14ac:dyDescent="0.25">
      <c r="B33" s="2">
        <v>42795</v>
      </c>
      <c r="C33" t="s">
        <v>3</v>
      </c>
      <c r="D33" s="5">
        <v>0.93059999999999998</v>
      </c>
      <c r="E33" s="1">
        <f>(G33*D33)</f>
        <v>7.4447999999999999</v>
      </c>
      <c r="F33" s="1">
        <f t="shared" si="0"/>
        <v>0.55520000000000014</v>
      </c>
      <c r="G33" s="1">
        <v>8</v>
      </c>
      <c r="H33" s="4">
        <f t="shared" si="1"/>
        <v>469061.44</v>
      </c>
    </row>
    <row r="34" spans="2:8" x14ac:dyDescent="0.25">
      <c r="B34" s="2">
        <v>42806</v>
      </c>
      <c r="C34" t="s">
        <v>8</v>
      </c>
      <c r="D34" s="5"/>
      <c r="E34" s="1"/>
      <c r="F34" s="1">
        <v>20000</v>
      </c>
      <c r="G34" s="1">
        <v>20000</v>
      </c>
      <c r="H34" s="4">
        <f t="shared" si="1"/>
        <v>489061.44</v>
      </c>
    </row>
    <row r="35" spans="2:8" x14ac:dyDescent="0.25">
      <c r="B35" s="2">
        <v>42814</v>
      </c>
      <c r="C35" t="s">
        <v>6</v>
      </c>
      <c r="D35" s="5">
        <v>0.93059999999999998</v>
      </c>
      <c r="E35" s="6">
        <f>(G35*D35)</f>
        <v>-5583.5999999999995</v>
      </c>
      <c r="F35" s="6">
        <f t="shared" si="0"/>
        <v>-416.40000000000055</v>
      </c>
      <c r="G35" s="6">
        <v>-6000</v>
      </c>
      <c r="H35" s="4">
        <f t="shared" si="1"/>
        <v>483061.44</v>
      </c>
    </row>
    <row r="36" spans="2:8" x14ac:dyDescent="0.25">
      <c r="D36" s="5">
        <f>(E36/H36)</f>
        <v>0.89203398223317121</v>
      </c>
      <c r="E36" s="1">
        <f>SUM(E31:E35)</f>
        <v>430907.21998649009</v>
      </c>
      <c r="F36" s="1">
        <f>SUM(F31:F35)</f>
        <v>52154.220013509999</v>
      </c>
      <c r="G36" s="1"/>
      <c r="H36" s="4">
        <f t="shared" si="1"/>
        <v>483061.44</v>
      </c>
    </row>
    <row r="37" spans="2:8" x14ac:dyDescent="0.25">
      <c r="B37" s="2">
        <v>42826</v>
      </c>
      <c r="C37" t="s">
        <v>5</v>
      </c>
      <c r="D37" s="5">
        <v>0.89200000000000002</v>
      </c>
      <c r="E37" s="1">
        <f>(G37*D37)</f>
        <v>2731.5537600000002</v>
      </c>
      <c r="F37" s="1">
        <f t="shared" si="0"/>
        <v>330.72623999999996</v>
      </c>
      <c r="G37" s="1">
        <v>3062.28</v>
      </c>
      <c r="H37" s="4">
        <f t="shared" si="1"/>
        <v>486123.72000000003</v>
      </c>
    </row>
    <row r="38" spans="2:8" x14ac:dyDescent="0.25">
      <c r="B38" s="2">
        <v>42826</v>
      </c>
      <c r="C38" t="s">
        <v>3</v>
      </c>
      <c r="D38" s="5">
        <v>0.89200000000000002</v>
      </c>
      <c r="E38" s="1">
        <f>(G38*D38)</f>
        <v>7.1360000000000001</v>
      </c>
      <c r="F38" s="1">
        <f t="shared" si="0"/>
        <v>0.86399999999999988</v>
      </c>
      <c r="G38" s="1">
        <v>8</v>
      </c>
      <c r="H38" s="4">
        <f t="shared" si="1"/>
        <v>486131.72000000003</v>
      </c>
    </row>
    <row r="39" spans="2:8" x14ac:dyDescent="0.25">
      <c r="B39" s="2">
        <v>42842</v>
      </c>
      <c r="C39" t="s">
        <v>6</v>
      </c>
      <c r="D39" s="5">
        <v>0.89200000000000002</v>
      </c>
      <c r="E39" s="6">
        <f>(G39*D39)</f>
        <v>-5352</v>
      </c>
      <c r="F39" s="6">
        <f t="shared" si="0"/>
        <v>-648</v>
      </c>
      <c r="G39" s="6">
        <v>-6000</v>
      </c>
      <c r="H39" s="4">
        <f t="shared" si="1"/>
        <v>480131.72000000003</v>
      </c>
    </row>
    <row r="40" spans="2:8" x14ac:dyDescent="0.25">
      <c r="D40" s="5">
        <f>(E40/H40)</f>
        <v>0.89203418958966108</v>
      </c>
      <c r="E40" s="1">
        <f>SUM(E36:E39)</f>
        <v>428293.90974649007</v>
      </c>
      <c r="F40" s="1">
        <f>SUM(F36:F39)</f>
        <v>51837.810253510004</v>
      </c>
      <c r="G40" s="1"/>
      <c r="H40" s="4">
        <f t="shared" si="1"/>
        <v>480131.72000000003</v>
      </c>
    </row>
    <row r="41" spans="2:8" x14ac:dyDescent="0.25">
      <c r="B41" s="2">
        <v>42856</v>
      </c>
      <c r="C41" t="s">
        <v>5</v>
      </c>
      <c r="D41" s="5">
        <v>0.89200000000000002</v>
      </c>
      <c r="E41" s="1">
        <f>(G41*D41)</f>
        <v>2657.4018000000001</v>
      </c>
      <c r="F41" s="1">
        <f t="shared" si="0"/>
        <v>321.7482</v>
      </c>
      <c r="G41" s="1">
        <v>2979.15</v>
      </c>
      <c r="H41" s="4">
        <f t="shared" si="1"/>
        <v>483110.87000000005</v>
      </c>
    </row>
    <row r="42" spans="2:8" x14ac:dyDescent="0.25">
      <c r="B42" s="2">
        <v>42856</v>
      </c>
      <c r="C42" t="s">
        <v>3</v>
      </c>
      <c r="D42" s="5">
        <v>0.89200000000000002</v>
      </c>
      <c r="E42" s="1">
        <f>(G42*D42)</f>
        <v>7.1360000000000001</v>
      </c>
      <c r="F42" s="1">
        <f t="shared" si="0"/>
        <v>0.86399999999999988</v>
      </c>
      <c r="G42" s="1">
        <v>8</v>
      </c>
      <c r="H42" s="4">
        <f t="shared" si="1"/>
        <v>483118.87000000005</v>
      </c>
    </row>
    <row r="43" spans="2:8" x14ac:dyDescent="0.25">
      <c r="B43" s="2">
        <v>42862</v>
      </c>
      <c r="C43" t="s">
        <v>8</v>
      </c>
      <c r="D43" s="5"/>
      <c r="E43" s="1"/>
      <c r="F43" s="1">
        <v>18</v>
      </c>
      <c r="G43" s="1">
        <v>18</v>
      </c>
      <c r="H43" s="4">
        <f t="shared" si="1"/>
        <v>483136.87000000005</v>
      </c>
    </row>
    <row r="44" spans="2:8" x14ac:dyDescent="0.25">
      <c r="B44" s="2">
        <v>42882</v>
      </c>
      <c r="C44" t="s">
        <v>6</v>
      </c>
      <c r="D44" s="5">
        <v>0.89200000000000002</v>
      </c>
      <c r="E44" s="6">
        <f>(G44*D44)</f>
        <v>-5352</v>
      </c>
      <c r="F44" s="6">
        <f t="shared" si="0"/>
        <v>-648</v>
      </c>
      <c r="G44" s="6">
        <v>-6000</v>
      </c>
      <c r="H44" s="4">
        <f t="shared" si="1"/>
        <v>477136.87000000005</v>
      </c>
    </row>
    <row r="45" spans="2:8" x14ac:dyDescent="0.25">
      <c r="D45" s="5">
        <f>(E45/H45)</f>
        <v>0.89200075346617003</v>
      </c>
      <c r="E45" s="1">
        <f>SUM(E40:E44)</f>
        <v>425606.44754649006</v>
      </c>
      <c r="F45" s="1">
        <f>SUM(F40:F44)</f>
        <v>51530.422453510007</v>
      </c>
      <c r="G45" s="1"/>
      <c r="H45" s="4">
        <f t="shared" si="1"/>
        <v>477136.87000000005</v>
      </c>
    </row>
    <row r="46" spans="2:8" x14ac:dyDescent="0.25">
      <c r="B46" s="2">
        <v>42887</v>
      </c>
      <c r="C46" t="s">
        <v>5</v>
      </c>
      <c r="D46" s="5">
        <v>0.89200000000000002</v>
      </c>
      <c r="E46" s="1">
        <f>(G46*D46)</f>
        <v>2720.4037600000001</v>
      </c>
      <c r="F46" s="1">
        <f t="shared" si="0"/>
        <v>329.37624000000005</v>
      </c>
      <c r="G46" s="1">
        <v>3049.78</v>
      </c>
      <c r="H46" s="4">
        <f t="shared" si="1"/>
        <v>480186.65000000008</v>
      </c>
    </row>
    <row r="47" spans="2:8" x14ac:dyDescent="0.25">
      <c r="B47" s="2">
        <v>42887</v>
      </c>
      <c r="C47" t="s">
        <v>3</v>
      </c>
      <c r="D47" s="5">
        <v>0.89200000000000002</v>
      </c>
      <c r="E47" s="1">
        <f>(G47*D47)</f>
        <v>7.1360000000000001</v>
      </c>
      <c r="F47" s="1">
        <f t="shared" si="0"/>
        <v>0.86399999999999988</v>
      </c>
      <c r="G47" s="1">
        <v>8</v>
      </c>
      <c r="H47" s="4">
        <f t="shared" si="1"/>
        <v>480194.65000000008</v>
      </c>
    </row>
    <row r="48" spans="2:8" x14ac:dyDescent="0.25">
      <c r="B48" s="2">
        <v>42898</v>
      </c>
      <c r="C48" t="s">
        <v>8</v>
      </c>
      <c r="D48" s="5"/>
      <c r="E48" s="1"/>
      <c r="F48" s="1">
        <v>7192.96</v>
      </c>
      <c r="G48" s="1">
        <v>7192.96</v>
      </c>
      <c r="H48" s="4">
        <f t="shared" si="1"/>
        <v>487387.6100000001</v>
      </c>
    </row>
    <row r="49" spans="2:8" x14ac:dyDescent="0.25">
      <c r="B49" s="2">
        <v>42916</v>
      </c>
      <c r="C49" t="s">
        <v>6</v>
      </c>
      <c r="D49" s="5">
        <v>0.89200000000000002</v>
      </c>
      <c r="E49" s="6">
        <f>(G49*D49)</f>
        <v>-5352</v>
      </c>
      <c r="F49" s="6">
        <f t="shared" si="0"/>
        <v>-648</v>
      </c>
      <c r="G49" s="6">
        <v>-6000</v>
      </c>
      <c r="H49" s="4">
        <f t="shared" si="1"/>
        <v>481387.6100000001</v>
      </c>
    </row>
    <row r="50" spans="2:8" x14ac:dyDescent="0.25">
      <c r="D50" s="5">
        <f>(E50/H50)</f>
        <v>0.87867235990242865</v>
      </c>
      <c r="E50" s="1">
        <f>SUM(E45:E49)</f>
        <v>422981.98730649007</v>
      </c>
      <c r="F50" s="1">
        <f>SUM(F45:F49)</f>
        <v>58405.622693510006</v>
      </c>
      <c r="G50" s="1"/>
      <c r="H50" s="4">
        <f t="shared" si="1"/>
        <v>481387.6100000001</v>
      </c>
    </row>
    <row r="51" spans="2:8" x14ac:dyDescent="0.25">
      <c r="H51" s="4"/>
    </row>
    <row r="52" spans="2:8" x14ac:dyDescent="0.25">
      <c r="E52" s="4"/>
      <c r="F52" s="4"/>
      <c r="G52" s="4"/>
      <c r="H52" s="4"/>
    </row>
    <row r="53" spans="2:8" x14ac:dyDescent="0.25">
      <c r="C53" t="s">
        <v>15</v>
      </c>
      <c r="E53" s="4"/>
      <c r="F53" s="4"/>
      <c r="G53" s="4"/>
      <c r="H53" s="4"/>
    </row>
    <row r="54" spans="2:8" x14ac:dyDescent="0.25">
      <c r="H54" s="4"/>
    </row>
    <row r="55" spans="2:8" x14ac:dyDescent="0.25">
      <c r="H55" s="4"/>
    </row>
    <row r="56" spans="2:8" x14ac:dyDescent="0.25">
      <c r="H56" s="4"/>
    </row>
    <row r="57" spans="2:8" x14ac:dyDescent="0.25">
      <c r="H57" s="4"/>
    </row>
    <row r="58" spans="2:8" x14ac:dyDescent="0.25">
      <c r="H58" s="4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F12" sqref="F12"/>
    </sheetView>
  </sheetViews>
  <sheetFormatPr defaultRowHeight="15" x14ac:dyDescent="0.25"/>
  <cols>
    <col min="2" max="2" width="10.7109375" bestFit="1" customWidth="1"/>
    <col min="3" max="3" width="28.7109375" customWidth="1"/>
    <col min="4" max="4" width="8.5703125" customWidth="1"/>
    <col min="5" max="8" width="20.140625" customWidth="1"/>
    <col min="9" max="9" width="1.85546875" customWidth="1"/>
  </cols>
  <sheetData>
    <row r="1" spans="1:10" x14ac:dyDescent="0.25">
      <c r="A1" t="s">
        <v>10</v>
      </c>
    </row>
    <row r="2" spans="1:10" x14ac:dyDescent="0.25">
      <c r="A2" t="s">
        <v>20</v>
      </c>
    </row>
    <row r="3" spans="1:10" x14ac:dyDescent="0.25">
      <c r="A3" t="s">
        <v>18</v>
      </c>
    </row>
    <row r="5" spans="1:10" x14ac:dyDescent="0.25">
      <c r="E5" s="3" t="s">
        <v>0</v>
      </c>
      <c r="F5" s="3" t="s">
        <v>1</v>
      </c>
      <c r="G5" s="3" t="s">
        <v>15</v>
      </c>
      <c r="H5" s="3" t="s">
        <v>2</v>
      </c>
      <c r="J5" s="3" t="s">
        <v>13</v>
      </c>
    </row>
    <row r="6" spans="1:10" x14ac:dyDescent="0.25">
      <c r="A6" t="s">
        <v>12</v>
      </c>
      <c r="G6" s="1"/>
      <c r="J6" s="3" t="s">
        <v>14</v>
      </c>
    </row>
    <row r="7" spans="1:10" x14ac:dyDescent="0.25">
      <c r="B7" s="9">
        <v>42585</v>
      </c>
      <c r="C7" s="10"/>
      <c r="D7" s="11"/>
      <c r="E7" s="12">
        <v>450000</v>
      </c>
      <c r="F7" s="12">
        <v>0</v>
      </c>
      <c r="G7" s="1"/>
      <c r="H7" s="1">
        <f>(E7)</f>
        <v>450000</v>
      </c>
    </row>
    <row r="8" spans="1:10" x14ac:dyDescent="0.25">
      <c r="B8" s="9">
        <v>42586</v>
      </c>
      <c r="C8" s="10" t="s">
        <v>11</v>
      </c>
      <c r="D8" s="11"/>
      <c r="E8" s="13">
        <v>0</v>
      </c>
      <c r="F8" s="13">
        <v>28999</v>
      </c>
      <c r="G8" s="1"/>
      <c r="H8" s="4">
        <f>(H7+F8+E8)</f>
        <v>478999</v>
      </c>
    </row>
    <row r="9" spans="1:10" x14ac:dyDescent="0.25">
      <c r="E9" s="4">
        <f>SUM(E7:E8)</f>
        <v>450000</v>
      </c>
      <c r="F9" s="4">
        <f>SUM(F7:F8)</f>
        <v>28999</v>
      </c>
      <c r="H9" s="4"/>
    </row>
    <row r="10" spans="1:10" x14ac:dyDescent="0.25">
      <c r="H10" s="4"/>
    </row>
    <row r="11" spans="1:10" x14ac:dyDescent="0.25">
      <c r="H11" s="4"/>
    </row>
    <row r="12" spans="1:10" x14ac:dyDescent="0.25">
      <c r="B12" t="s">
        <v>16</v>
      </c>
      <c r="E12" s="7">
        <f>(E9/H8)</f>
        <v>0.93945916379783678</v>
      </c>
      <c r="F12" s="7">
        <f>(F9/H8)</f>
        <v>6.0540836202163259E-2</v>
      </c>
      <c r="H12" s="8">
        <f>(F12+E12)</f>
        <v>1</v>
      </c>
      <c r="J12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Blended Calc Full Yr</vt:lpstr>
      <vt:lpstr>Blended Calc Loan Start</vt:lpstr>
      <vt:lpstr>Redraw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Gerrard</dc:creator>
  <cp:lastModifiedBy>Paul Gerrard</cp:lastModifiedBy>
  <cp:lastPrinted>2016-05-10T06:32:42Z</cp:lastPrinted>
  <dcterms:created xsi:type="dcterms:W3CDTF">2016-05-10T05:42:39Z</dcterms:created>
  <dcterms:modified xsi:type="dcterms:W3CDTF">2018-02-15T05:04:49Z</dcterms:modified>
</cp:coreProperties>
</file>